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45" windowWidth="12000" windowHeight="6420" tabRatio="915" activeTab="6"/>
  </bookViews>
  <sheets>
    <sheet name="Осн. фін. пок." sheetId="14" r:id="rId1"/>
    <sheet name="I. Фін результат" sheetId="2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>#REF!</definedName>
    <definedName name="Cе511">#REF!</definedName>
    <definedName name="d">'[10]МТР Газ України'!$B$4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G">'[13]МТР Газ України'!$B$1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>[15]!ShowFil</definedName>
    <definedName name="SU_ID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>#REF!</definedName>
    <definedName name="zx">'[4]МТР Газ України'!$F$1</definedName>
    <definedName name="zxc">[5]Inform!$E$38</definedName>
    <definedName name="а">'[14]7  Інші витрати'!#REF!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>'[28]БАЗА  '!#REF!</definedName>
    <definedName name="Д">'[16]МТР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результат'!$3:$5</definedName>
    <definedName name="_xlnm.Print_Titles" localSheetId="2">'ІІ. Розр. з бюджетом'!$3:$5</definedName>
    <definedName name="_xlnm.Print_Titles" localSheetId="3">'ІІІ. Рух грош. коштів'!$3:$5</definedName>
    <definedName name="_xlnm.Print_Titles" localSheetId="0">'Осн. фін. пок.'!$28:$30</definedName>
    <definedName name="Заголовки_для_печати_МИ">'[29]1993'!$A$1:$IV$3,'[29]1993'!$A$1:$A$65536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Коефіцієнти'!$A$1:$H$28</definedName>
    <definedName name="_xlnm.Print_Area" localSheetId="6">'6.1. Інша інфо_1'!$A$1:$O$72</definedName>
    <definedName name="_xlnm.Print_Area" localSheetId="7">'6.2. Інша інфо_2'!$A$1:$AF$59</definedName>
    <definedName name="_xlnm.Print_Area" localSheetId="1">'I. Фін результат'!$A$1:$I$109</definedName>
    <definedName name="_xlnm.Print_Area" localSheetId="4">'IV. Кап. інвестиції'!$A$2:$H$18</definedName>
    <definedName name="_xlnm.Print_Area" localSheetId="2">'ІІ. Розр. з бюджетом'!$A$1:$H$48</definedName>
    <definedName name="_xlnm.Print_Area" localSheetId="3">'ІІІ. Рух грош. коштів'!$A$1:$H$75</definedName>
    <definedName name="_xlnm.Print_Area" localSheetId="0">'Осн. фін. пок.'!$A$1:$H$170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>#REF!</definedName>
    <definedName name="т">[33]Inform!$E$6</definedName>
    <definedName name="тариф">[34]Inform!$G$2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'[27]МТР Газ України'!$F$1</definedName>
    <definedName name="ц">'[14]7  Інші витрати'!#REF!</definedName>
    <definedName name="ччч">'[36]БАЗА  '!#REF!</definedName>
    <definedName name="ш">#REF!</definedName>
  </definedNames>
  <calcPr calcId="124519" fullCalcOnLoad="1"/>
</workbook>
</file>

<file path=xl/calcChain.xml><?xml version="1.0" encoding="utf-8"?>
<calcChain xmlns="http://schemas.openxmlformats.org/spreadsheetml/2006/main">
  <c r="C22" i="10"/>
  <c r="C21"/>
  <c r="C20"/>
  <c r="C19" s="1"/>
  <c r="C23" s="1"/>
  <c r="C162" i="14" s="1"/>
  <c r="C15" i="10"/>
  <c r="C35" i="19"/>
  <c r="C30"/>
  <c r="D38"/>
  <c r="D34"/>
  <c r="D31"/>
  <c r="D22"/>
  <c r="D143" i="14"/>
  <c r="D140"/>
  <c r="C55" i="2"/>
  <c r="C47"/>
  <c r="C43"/>
  <c r="C21"/>
  <c r="C16"/>
  <c r="C8"/>
  <c r="C20" s="1"/>
  <c r="C66" s="1"/>
  <c r="D15"/>
  <c r="D7"/>
  <c r="D27"/>
  <c r="D31"/>
  <c r="D44"/>
  <c r="D36"/>
  <c r="D30"/>
  <c r="D29"/>
  <c r="D28"/>
  <c r="D21" s="1"/>
  <c r="D35" i="14" s="1"/>
  <c r="D18" i="2"/>
  <c r="D16" s="1"/>
  <c r="D103" s="1"/>
  <c r="D77" i="14" s="1"/>
  <c r="D19" i="2"/>
  <c r="F16"/>
  <c r="D12"/>
  <c r="D13"/>
  <c r="D11"/>
  <c r="D9"/>
  <c r="D8" s="1"/>
  <c r="C26" i="10"/>
  <c r="C25"/>
  <c r="F27" i="18"/>
  <c r="H27" s="1"/>
  <c r="D27"/>
  <c r="F45" i="2"/>
  <c r="F43" s="1"/>
  <c r="F46"/>
  <c r="D43"/>
  <c r="F40"/>
  <c r="F21" s="1"/>
  <c r="F17"/>
  <c r="E43"/>
  <c r="E21"/>
  <c r="C103"/>
  <c r="H45" i="10"/>
  <c r="E16" i="2"/>
  <c r="E103" s="1"/>
  <c r="C11" i="10"/>
  <c r="C24"/>
  <c r="C98" i="2"/>
  <c r="C99"/>
  <c r="C97"/>
  <c r="C19" i="18" s="1"/>
  <c r="C143" i="14"/>
  <c r="D131"/>
  <c r="F8" i="2"/>
  <c r="D55"/>
  <c r="E98"/>
  <c r="E99"/>
  <c r="E97"/>
  <c r="E100"/>
  <c r="E101"/>
  <c r="E102"/>
  <c r="E90" s="1"/>
  <c r="D45" i="10"/>
  <c r="F45" s="1"/>
  <c r="E8" i="2"/>
  <c r="E20"/>
  <c r="E66" s="1"/>
  <c r="E55"/>
  <c r="C26" i="18"/>
  <c r="C30"/>
  <c r="C34"/>
  <c r="C100" i="2"/>
  <c r="C20" i="18"/>
  <c r="C74" i="14"/>
  <c r="C161" s="1"/>
  <c r="C102" i="2"/>
  <c r="C90" s="1"/>
  <c r="D99"/>
  <c r="D98"/>
  <c r="D97" s="1"/>
  <c r="D100"/>
  <c r="D101"/>
  <c r="D102"/>
  <c r="C140" i="14"/>
  <c r="F20" i="10"/>
  <c r="I20"/>
  <c r="F21"/>
  <c r="I21"/>
  <c r="F22"/>
  <c r="I22"/>
  <c r="G23" i="19"/>
  <c r="D21"/>
  <c r="E21"/>
  <c r="E20" s="1"/>
  <c r="F21"/>
  <c r="D90" i="2"/>
  <c r="F102"/>
  <c r="F90"/>
  <c r="C32" i="14"/>
  <c r="C34" s="1"/>
  <c r="C33"/>
  <c r="C35"/>
  <c r="C42"/>
  <c r="C41"/>
  <c r="C51"/>
  <c r="C52"/>
  <c r="C53"/>
  <c r="C54"/>
  <c r="C60"/>
  <c r="E71"/>
  <c r="F98" i="2"/>
  <c r="F97" s="1"/>
  <c r="F99"/>
  <c r="D72" i="14"/>
  <c r="E72"/>
  <c r="D73"/>
  <c r="E73"/>
  <c r="F73"/>
  <c r="D74"/>
  <c r="E74"/>
  <c r="E161" s="1"/>
  <c r="F100" i="2"/>
  <c r="F20" i="18" s="1"/>
  <c r="D75" i="14"/>
  <c r="E75"/>
  <c r="F101" i="2"/>
  <c r="F75" i="14" s="1"/>
  <c r="D76"/>
  <c r="E76"/>
  <c r="F76"/>
  <c r="C72"/>
  <c r="C73"/>
  <c r="C101" i="2"/>
  <c r="C75" i="14"/>
  <c r="C76"/>
  <c r="C77"/>
  <c r="C71"/>
  <c r="D60"/>
  <c r="E60"/>
  <c r="H60" s="1"/>
  <c r="F60"/>
  <c r="D35" i="19"/>
  <c r="D34" i="18"/>
  <c r="E35" i="19"/>
  <c r="E34" i="18" s="1"/>
  <c r="F35" i="19"/>
  <c r="F34" i="18"/>
  <c r="D30"/>
  <c r="E30"/>
  <c r="H30" s="1"/>
  <c r="F30"/>
  <c r="D26"/>
  <c r="E26"/>
  <c r="F26"/>
  <c r="H26" s="1"/>
  <c r="D20"/>
  <c r="E20"/>
  <c r="D17"/>
  <c r="E17"/>
  <c r="H17" s="1"/>
  <c r="F17"/>
  <c r="C17"/>
  <c r="E8"/>
  <c r="C8"/>
  <c r="C7" s="1"/>
  <c r="C21" i="19"/>
  <c r="C93" i="2"/>
  <c r="C92"/>
  <c r="E32" i="14"/>
  <c r="E34" s="1"/>
  <c r="E33"/>
  <c r="F33"/>
  <c r="D42"/>
  <c r="D51"/>
  <c r="D52"/>
  <c r="D53"/>
  <c r="D54"/>
  <c r="G44" i="2"/>
  <c r="H44"/>
  <c r="G45"/>
  <c r="H45"/>
  <c r="G46"/>
  <c r="H46"/>
  <c r="G17"/>
  <c r="G18"/>
  <c r="G19"/>
  <c r="H17"/>
  <c r="H18"/>
  <c r="H19"/>
  <c r="E117" i="14"/>
  <c r="E108"/>
  <c r="E112"/>
  <c r="E30" i="19"/>
  <c r="E101" i="14"/>
  <c r="E103"/>
  <c r="E104"/>
  <c r="E94"/>
  <c r="H94" s="1"/>
  <c r="E95"/>
  <c r="E81"/>
  <c r="E35"/>
  <c r="E42"/>
  <c r="E51"/>
  <c r="E52"/>
  <c r="E53"/>
  <c r="E54"/>
  <c r="F51"/>
  <c r="F52"/>
  <c r="F53"/>
  <c r="F54"/>
  <c r="G54" s="1"/>
  <c r="F59" i="2"/>
  <c r="F45" i="14" s="1"/>
  <c r="I19" i="10"/>
  <c r="F55" i="2"/>
  <c r="F42" i="14" s="1"/>
  <c r="T53" i="9"/>
  <c r="R53"/>
  <c r="P53"/>
  <c r="N46"/>
  <c r="N47"/>
  <c r="N48"/>
  <c r="N53" s="1"/>
  <c r="N49"/>
  <c r="N50"/>
  <c r="N51"/>
  <c r="N52"/>
  <c r="L53"/>
  <c r="J53"/>
  <c r="H53"/>
  <c r="F53"/>
  <c r="G136" i="14"/>
  <c r="H136"/>
  <c r="G137"/>
  <c r="H137"/>
  <c r="G138"/>
  <c r="H138"/>
  <c r="G139"/>
  <c r="H139"/>
  <c r="G140"/>
  <c r="H140"/>
  <c r="G141"/>
  <c r="H141"/>
  <c r="G142"/>
  <c r="H142"/>
  <c r="G144"/>
  <c r="H144"/>
  <c r="G145"/>
  <c r="H145"/>
  <c r="G146"/>
  <c r="H146"/>
  <c r="H134"/>
  <c r="G134"/>
  <c r="Z36" i="9"/>
  <c r="AB36" s="1"/>
  <c r="V36"/>
  <c r="F125" i="14" s="1"/>
  <c r="R36" i="9"/>
  <c r="F124" i="14" s="1"/>
  <c r="E124"/>
  <c r="N36" i="9"/>
  <c r="F123" i="14" s="1"/>
  <c r="Y36" i="9"/>
  <c r="E126" i="14" s="1"/>
  <c r="U36" i="9"/>
  <c r="E125" i="14"/>
  <c r="Q36" i="9"/>
  <c r="M36"/>
  <c r="E123" i="14" s="1"/>
  <c r="E122" s="1"/>
  <c r="AD32" i="9"/>
  <c r="AD33"/>
  <c r="AD36"/>
  <c r="AD34"/>
  <c r="AD35"/>
  <c r="AC34"/>
  <c r="AE34"/>
  <c r="AC32"/>
  <c r="AC36" s="1"/>
  <c r="AC33"/>
  <c r="AC35"/>
  <c r="AE35" s="1"/>
  <c r="AF34"/>
  <c r="AA32"/>
  <c r="AA36" s="1"/>
  <c r="AA33"/>
  <c r="AA34"/>
  <c r="AA35"/>
  <c r="AB35"/>
  <c r="AB34"/>
  <c r="AB33"/>
  <c r="AB32"/>
  <c r="W32"/>
  <c r="W33"/>
  <c r="W36"/>
  <c r="W34"/>
  <c r="W35"/>
  <c r="X35"/>
  <c r="X34"/>
  <c r="X33"/>
  <c r="X32"/>
  <c r="T36"/>
  <c r="S32"/>
  <c r="S36" s="1"/>
  <c r="S33"/>
  <c r="S34"/>
  <c r="S35"/>
  <c r="T35"/>
  <c r="T34"/>
  <c r="T33"/>
  <c r="T32"/>
  <c r="O32"/>
  <c r="O33"/>
  <c r="O36" s="1"/>
  <c r="O34"/>
  <c r="O35"/>
  <c r="X23"/>
  <c r="AD23" s="1"/>
  <c r="U23"/>
  <c r="AA23"/>
  <c r="AA20"/>
  <c r="AD20"/>
  <c r="AA21"/>
  <c r="AD21"/>
  <c r="AA22"/>
  <c r="AD22"/>
  <c r="AD19"/>
  <c r="AA19"/>
  <c r="R23"/>
  <c r="X10"/>
  <c r="AA10" s="1"/>
  <c r="AD10"/>
  <c r="U10"/>
  <c r="AD7"/>
  <c r="AD8"/>
  <c r="AD9"/>
  <c r="AD6"/>
  <c r="AA7"/>
  <c r="AA8"/>
  <c r="AA9"/>
  <c r="AA6"/>
  <c r="R10"/>
  <c r="F155" i="14"/>
  <c r="F154"/>
  <c r="H154" s="1"/>
  <c r="F153"/>
  <c r="E155"/>
  <c r="E153"/>
  <c r="E154"/>
  <c r="F151"/>
  <c r="F150"/>
  <c r="F149"/>
  <c r="F148"/>
  <c r="G148" s="1"/>
  <c r="E151"/>
  <c r="E150"/>
  <c r="E149"/>
  <c r="G149"/>
  <c r="D72" i="10"/>
  <c r="H72"/>
  <c r="L72"/>
  <c r="N72"/>
  <c r="N69"/>
  <c r="N66"/>
  <c r="N63"/>
  <c r="F72"/>
  <c r="J72"/>
  <c r="N45"/>
  <c r="K45"/>
  <c r="D46"/>
  <c r="I26"/>
  <c r="F165" i="14"/>
  <c r="I25" i="10"/>
  <c r="F164" i="14"/>
  <c r="H164" s="1"/>
  <c r="I24" i="10"/>
  <c r="F163" i="14"/>
  <c r="I11" i="10"/>
  <c r="F26"/>
  <c r="E165" i="14" s="1"/>
  <c r="F25" i="10"/>
  <c r="E164" i="14"/>
  <c r="F24" i="10"/>
  <c r="E163" i="14"/>
  <c r="H163" s="1"/>
  <c r="F11" i="10"/>
  <c r="F159" i="14"/>
  <c r="G159" s="1"/>
  <c r="H159"/>
  <c r="F160"/>
  <c r="H160" s="1"/>
  <c r="F158"/>
  <c r="H158" s="1"/>
  <c r="C157"/>
  <c r="E157"/>
  <c r="C165"/>
  <c r="C164"/>
  <c r="C163"/>
  <c r="N12" i="10"/>
  <c r="N13"/>
  <c r="N14"/>
  <c r="I15"/>
  <c r="F15"/>
  <c r="N15" s="1"/>
  <c r="N16"/>
  <c r="N17"/>
  <c r="N18"/>
  <c r="N20"/>
  <c r="N21"/>
  <c r="N22"/>
  <c r="N24"/>
  <c r="N25"/>
  <c r="N26"/>
  <c r="N11"/>
  <c r="L12"/>
  <c r="L13"/>
  <c r="L14"/>
  <c r="L16"/>
  <c r="L17"/>
  <c r="L18"/>
  <c r="L20"/>
  <c r="L21"/>
  <c r="L22"/>
  <c r="L24"/>
  <c r="L25"/>
  <c r="L11"/>
  <c r="E143" i="14"/>
  <c r="G143"/>
  <c r="D135"/>
  <c r="E135"/>
  <c r="C135"/>
  <c r="G135"/>
  <c r="D132"/>
  <c r="E132"/>
  <c r="F132"/>
  <c r="C132"/>
  <c r="E131"/>
  <c r="F131"/>
  <c r="C131"/>
  <c r="E59" i="2"/>
  <c r="E45" i="14" s="1"/>
  <c r="D116"/>
  <c r="D115" s="1"/>
  <c r="D117"/>
  <c r="D118"/>
  <c r="D119"/>
  <c r="D120"/>
  <c r="D121"/>
  <c r="E116"/>
  <c r="E118"/>
  <c r="E119"/>
  <c r="H119" s="1"/>
  <c r="E120"/>
  <c r="E121"/>
  <c r="F116"/>
  <c r="F117"/>
  <c r="H117" s="1"/>
  <c r="F118"/>
  <c r="F119"/>
  <c r="F120"/>
  <c r="F121"/>
  <c r="H121" s="1"/>
  <c r="C117"/>
  <c r="C118"/>
  <c r="C119"/>
  <c r="C120"/>
  <c r="C121"/>
  <c r="C116"/>
  <c r="C115" s="1"/>
  <c r="D107"/>
  <c r="F107"/>
  <c r="D108"/>
  <c r="F108"/>
  <c r="H108" s="1"/>
  <c r="D112"/>
  <c r="F112"/>
  <c r="C112"/>
  <c r="C108"/>
  <c r="C107"/>
  <c r="E19" i="11"/>
  <c r="F19"/>
  <c r="G19"/>
  <c r="D19"/>
  <c r="E15"/>
  <c r="F15"/>
  <c r="G15"/>
  <c r="D15"/>
  <c r="E14"/>
  <c r="F14"/>
  <c r="G14"/>
  <c r="D14"/>
  <c r="E92" i="2"/>
  <c r="E94"/>
  <c r="F91"/>
  <c r="F93"/>
  <c r="F92"/>
  <c r="F94"/>
  <c r="G8" i="3"/>
  <c r="H8"/>
  <c r="G9"/>
  <c r="H9"/>
  <c r="G10"/>
  <c r="H10"/>
  <c r="G11"/>
  <c r="H11"/>
  <c r="G12"/>
  <c r="H12"/>
  <c r="G13"/>
  <c r="H13"/>
  <c r="D7"/>
  <c r="E7"/>
  <c r="F7"/>
  <c r="G7" s="1"/>
  <c r="C7"/>
  <c r="G9" i="18"/>
  <c r="H9"/>
  <c r="G10"/>
  <c r="H10"/>
  <c r="G11"/>
  <c r="H11"/>
  <c r="G12"/>
  <c r="H12"/>
  <c r="G14"/>
  <c r="H14"/>
  <c r="G15"/>
  <c r="H15"/>
  <c r="G16"/>
  <c r="H16"/>
  <c r="G22"/>
  <c r="H22"/>
  <c r="G23"/>
  <c r="H23"/>
  <c r="G24"/>
  <c r="H24"/>
  <c r="G27"/>
  <c r="G28"/>
  <c r="H28"/>
  <c r="G29"/>
  <c r="H29"/>
  <c r="G32"/>
  <c r="H32"/>
  <c r="G35"/>
  <c r="H35"/>
  <c r="G36"/>
  <c r="H36"/>
  <c r="G38"/>
  <c r="H38"/>
  <c r="G40"/>
  <c r="H40"/>
  <c r="G41"/>
  <c r="H41"/>
  <c r="G42"/>
  <c r="H42"/>
  <c r="G43"/>
  <c r="H43"/>
  <c r="G45"/>
  <c r="H45"/>
  <c r="G46"/>
  <c r="H46"/>
  <c r="G47"/>
  <c r="H47"/>
  <c r="G48"/>
  <c r="H48"/>
  <c r="G49"/>
  <c r="H49"/>
  <c r="G51"/>
  <c r="H51"/>
  <c r="G53"/>
  <c r="H53"/>
  <c r="G55"/>
  <c r="H55"/>
  <c r="G56"/>
  <c r="H56"/>
  <c r="G57"/>
  <c r="H57"/>
  <c r="G58"/>
  <c r="H58"/>
  <c r="G60"/>
  <c r="H60"/>
  <c r="G62"/>
  <c r="H62"/>
  <c r="G63"/>
  <c r="H63"/>
  <c r="G64"/>
  <c r="H64"/>
  <c r="G65"/>
  <c r="H65"/>
  <c r="G66"/>
  <c r="H66"/>
  <c r="G69"/>
  <c r="H69"/>
  <c r="G70"/>
  <c r="H70"/>
  <c r="F13"/>
  <c r="F21"/>
  <c r="G21" s="1"/>
  <c r="F39"/>
  <c r="G39" s="1"/>
  <c r="F44"/>
  <c r="G44" s="1"/>
  <c r="E44"/>
  <c r="F54"/>
  <c r="G54" s="1"/>
  <c r="F52"/>
  <c r="G52" s="1"/>
  <c r="F61"/>
  <c r="F59"/>
  <c r="E13"/>
  <c r="G13"/>
  <c r="E21"/>
  <c r="E39"/>
  <c r="E50" s="1"/>
  <c r="E54"/>
  <c r="E52" s="1"/>
  <c r="E61"/>
  <c r="G61" s="1"/>
  <c r="D13"/>
  <c r="D21"/>
  <c r="D39"/>
  <c r="D44"/>
  <c r="D50" s="1"/>
  <c r="D110" i="14" s="1"/>
  <c r="D54" i="18"/>
  <c r="D52"/>
  <c r="D61"/>
  <c r="D59"/>
  <c r="C13"/>
  <c r="C21"/>
  <c r="C39"/>
  <c r="C50" s="1"/>
  <c r="C110" i="14" s="1"/>
  <c r="C44" i="18"/>
  <c r="C54"/>
  <c r="C52" s="1"/>
  <c r="C61"/>
  <c r="C59" s="1"/>
  <c r="D104" i="14"/>
  <c r="F104"/>
  <c r="C104"/>
  <c r="D103"/>
  <c r="F103"/>
  <c r="G103" s="1"/>
  <c r="C103"/>
  <c r="D94"/>
  <c r="F94"/>
  <c r="D95"/>
  <c r="F95"/>
  <c r="D96"/>
  <c r="E96"/>
  <c r="F96"/>
  <c r="H96" s="1"/>
  <c r="D97"/>
  <c r="E97"/>
  <c r="F97"/>
  <c r="D98"/>
  <c r="E98"/>
  <c r="F98"/>
  <c r="H98" s="1"/>
  <c r="D99"/>
  <c r="E99"/>
  <c r="H99" s="1"/>
  <c r="F99"/>
  <c r="D100"/>
  <c r="E100"/>
  <c r="F100"/>
  <c r="C94"/>
  <c r="C95"/>
  <c r="C96"/>
  <c r="C97"/>
  <c r="C99"/>
  <c r="C100"/>
  <c r="D88"/>
  <c r="E88"/>
  <c r="H88" s="1"/>
  <c r="F88"/>
  <c r="D89"/>
  <c r="E89"/>
  <c r="H89" s="1"/>
  <c r="F89"/>
  <c r="D90"/>
  <c r="E90"/>
  <c r="F90"/>
  <c r="G90" s="1"/>
  <c r="C89"/>
  <c r="C90"/>
  <c r="C88"/>
  <c r="C85"/>
  <c r="D85"/>
  <c r="E85"/>
  <c r="F85"/>
  <c r="C86"/>
  <c r="D86"/>
  <c r="E86"/>
  <c r="G86" s="1"/>
  <c r="F86"/>
  <c r="C87"/>
  <c r="D87"/>
  <c r="E87"/>
  <c r="F87"/>
  <c r="C83"/>
  <c r="D83"/>
  <c r="E83"/>
  <c r="F83"/>
  <c r="D81"/>
  <c r="F81"/>
  <c r="C81"/>
  <c r="D40" i="19"/>
  <c r="E40"/>
  <c r="F40"/>
  <c r="H40" s="1"/>
  <c r="C40"/>
  <c r="D102" i="14"/>
  <c r="F102"/>
  <c r="C102"/>
  <c r="D30" i="19"/>
  <c r="D101" i="14" s="1"/>
  <c r="F30" i="19"/>
  <c r="F101" i="14" s="1"/>
  <c r="C101"/>
  <c r="D20" i="19"/>
  <c r="D93" i="14"/>
  <c r="F20" i="19"/>
  <c r="F93" i="14"/>
  <c r="H22" i="19"/>
  <c r="H23"/>
  <c r="H24"/>
  <c r="H25"/>
  <c r="H26"/>
  <c r="H27"/>
  <c r="H28"/>
  <c r="H29"/>
  <c r="H31"/>
  <c r="H32"/>
  <c r="H33"/>
  <c r="H34"/>
  <c r="H35"/>
  <c r="H36"/>
  <c r="H37"/>
  <c r="H38"/>
  <c r="H39"/>
  <c r="H41"/>
  <c r="H42"/>
  <c r="H9"/>
  <c r="H11"/>
  <c r="H12"/>
  <c r="H13"/>
  <c r="H14"/>
  <c r="H15"/>
  <c r="H16"/>
  <c r="H17"/>
  <c r="H7"/>
  <c r="D66" i="14"/>
  <c r="E66"/>
  <c r="H66" s="1"/>
  <c r="F66"/>
  <c r="C66"/>
  <c r="D58"/>
  <c r="E58"/>
  <c r="F58"/>
  <c r="G58" s="1"/>
  <c r="C58"/>
  <c r="C56"/>
  <c r="D56"/>
  <c r="E56"/>
  <c r="H56" s="1"/>
  <c r="F56"/>
  <c r="H54"/>
  <c r="G53"/>
  <c r="G52"/>
  <c r="G51"/>
  <c r="C46"/>
  <c r="D46"/>
  <c r="E46"/>
  <c r="F46"/>
  <c r="G46"/>
  <c r="C47"/>
  <c r="D47"/>
  <c r="E47"/>
  <c r="F47"/>
  <c r="G47" s="1"/>
  <c r="C43"/>
  <c r="D43"/>
  <c r="E43"/>
  <c r="F43"/>
  <c r="C44"/>
  <c r="D44"/>
  <c r="E44"/>
  <c r="F44"/>
  <c r="G44" s="1"/>
  <c r="G61"/>
  <c r="G62"/>
  <c r="G63"/>
  <c r="G69"/>
  <c r="G70"/>
  <c r="G73"/>
  <c r="G76"/>
  <c r="C36"/>
  <c r="D36"/>
  <c r="E36"/>
  <c r="F36"/>
  <c r="G36" s="1"/>
  <c r="C37"/>
  <c r="D37"/>
  <c r="E37"/>
  <c r="F37"/>
  <c r="C38"/>
  <c r="D38"/>
  <c r="E38"/>
  <c r="G38" s="1"/>
  <c r="F38"/>
  <c r="C39"/>
  <c r="D39"/>
  <c r="E39"/>
  <c r="G39" s="1"/>
  <c r="F39"/>
  <c r="C40"/>
  <c r="D40"/>
  <c r="E40"/>
  <c r="F40"/>
  <c r="G40" s="1"/>
  <c r="H149"/>
  <c r="H151"/>
  <c r="H153"/>
  <c r="H155"/>
  <c r="H131"/>
  <c r="H132"/>
  <c r="H116"/>
  <c r="H118"/>
  <c r="H120"/>
  <c r="H112"/>
  <c r="H107"/>
  <c r="H95"/>
  <c r="H97"/>
  <c r="H100"/>
  <c r="H104"/>
  <c r="H83"/>
  <c r="H85"/>
  <c r="H81"/>
  <c r="H36"/>
  <c r="H51"/>
  <c r="H53"/>
  <c r="H58"/>
  <c r="H61"/>
  <c r="H62"/>
  <c r="H63"/>
  <c r="H69"/>
  <c r="H70"/>
  <c r="H73"/>
  <c r="H76"/>
  <c r="C71" i="2"/>
  <c r="C55" i="14" s="1"/>
  <c r="C67" s="1"/>
  <c r="D94" i="2"/>
  <c r="C94"/>
  <c r="D93"/>
  <c r="E93"/>
  <c r="D92"/>
  <c r="D91"/>
  <c r="E91"/>
  <c r="H91" s="1"/>
  <c r="C91"/>
  <c r="G60"/>
  <c r="G61"/>
  <c r="G62"/>
  <c r="G63"/>
  <c r="G64"/>
  <c r="G65"/>
  <c r="G57"/>
  <c r="G58"/>
  <c r="G59"/>
  <c r="G56"/>
  <c r="G51"/>
  <c r="H98"/>
  <c r="H99"/>
  <c r="H100"/>
  <c r="H101"/>
  <c r="H102"/>
  <c r="H92"/>
  <c r="H93"/>
  <c r="H94"/>
  <c r="F47"/>
  <c r="F41" i="14" s="1"/>
  <c r="E47" i="2"/>
  <c r="E41" i="14" s="1"/>
  <c r="H8" i="2"/>
  <c r="H9"/>
  <c r="H10"/>
  <c r="H11"/>
  <c r="H12"/>
  <c r="H13"/>
  <c r="H14"/>
  <c r="H15"/>
  <c r="H16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8"/>
  <c r="H49"/>
  <c r="H50"/>
  <c r="H51"/>
  <c r="H52"/>
  <c r="H53"/>
  <c r="H54"/>
  <c r="H56"/>
  <c r="H57"/>
  <c r="H58"/>
  <c r="H59"/>
  <c r="H60"/>
  <c r="H61"/>
  <c r="H62"/>
  <c r="H63"/>
  <c r="H64"/>
  <c r="H65"/>
  <c r="H67"/>
  <c r="H68"/>
  <c r="H69"/>
  <c r="H70"/>
  <c r="H72"/>
  <c r="H73"/>
  <c r="H75"/>
  <c r="H76"/>
  <c r="H78"/>
  <c r="H79"/>
  <c r="H80"/>
  <c r="H81"/>
  <c r="H84"/>
  <c r="H87"/>
  <c r="D122" i="14"/>
  <c r="C122"/>
  <c r="D152"/>
  <c r="C152"/>
  <c r="D148"/>
  <c r="C148"/>
  <c r="G131"/>
  <c r="D47" i="2"/>
  <c r="D41" i="14" s="1"/>
  <c r="C59" i="2"/>
  <c r="C45" i="14" s="1"/>
  <c r="D74" i="2"/>
  <c r="D57" i="14" s="1"/>
  <c r="E74" i="2"/>
  <c r="E57" i="14" s="1"/>
  <c r="F74" i="2"/>
  <c r="F57" i="14" s="1"/>
  <c r="C74" i="2"/>
  <c r="C57" i="14" s="1"/>
  <c r="D71" i="2"/>
  <c r="D55" i="14" s="1"/>
  <c r="D67" s="1"/>
  <c r="E71" i="2"/>
  <c r="E55" i="14" s="1"/>
  <c r="F71" i="2"/>
  <c r="F55" i="14" s="1"/>
  <c r="D59" i="2"/>
  <c r="D45" i="14" s="1"/>
  <c r="G55" i="2"/>
  <c r="G87"/>
  <c r="C104"/>
  <c r="G102"/>
  <c r="G101"/>
  <c r="G100"/>
  <c r="G99"/>
  <c r="G98"/>
  <c r="G68"/>
  <c r="G153" i="14"/>
  <c r="G151"/>
  <c r="G132"/>
  <c r="G118"/>
  <c r="G116"/>
  <c r="G112"/>
  <c r="G107"/>
  <c r="G104"/>
  <c r="G96"/>
  <c r="G95"/>
  <c r="G89"/>
  <c r="G85"/>
  <c r="G83"/>
  <c r="G81"/>
  <c r="C78"/>
  <c r="P33" i="9"/>
  <c r="P34"/>
  <c r="P35"/>
  <c r="P36"/>
  <c r="P32"/>
  <c r="G8" i="2"/>
  <c r="G27" i="19"/>
  <c r="K56" i="10"/>
  <c r="G7" i="19"/>
  <c r="G42"/>
  <c r="G38"/>
  <c r="G37"/>
  <c r="G36"/>
  <c r="G35"/>
  <c r="G34"/>
  <c r="G30"/>
  <c r="G29"/>
  <c r="G28"/>
  <c r="G26"/>
  <c r="G25"/>
  <c r="G24"/>
  <c r="G22"/>
  <c r="G17"/>
  <c r="G16"/>
  <c r="G15"/>
  <c r="G14"/>
  <c r="G13"/>
  <c r="G12"/>
  <c r="G11"/>
  <c r="G9"/>
  <c r="G94" i="2"/>
  <c r="G92"/>
  <c r="G84"/>
  <c r="G81"/>
  <c r="G78"/>
  <c r="G76"/>
  <c r="G74"/>
  <c r="G72"/>
  <c r="G71"/>
  <c r="G70"/>
  <c r="G69"/>
  <c r="G67"/>
  <c r="G54"/>
  <c r="G53"/>
  <c r="G52"/>
  <c r="G50"/>
  <c r="G49"/>
  <c r="G48"/>
  <c r="G47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16"/>
  <c r="G15"/>
  <c r="G14"/>
  <c r="G13"/>
  <c r="G12"/>
  <c r="G11"/>
  <c r="G10"/>
  <c r="G9"/>
  <c r="G91"/>
  <c r="H71"/>
  <c r="H55"/>
  <c r="C85"/>
  <c r="E85"/>
  <c r="C86"/>
  <c r="E86"/>
  <c r="F43" i="19"/>
  <c r="F105" i="14"/>
  <c r="H61" i="18"/>
  <c r="H54"/>
  <c r="H44"/>
  <c r="H39"/>
  <c r="H21"/>
  <c r="H13"/>
  <c r="H143" i="14"/>
  <c r="H135"/>
  <c r="H74" i="2"/>
  <c r="D43" i="19"/>
  <c r="D105" i="14" s="1"/>
  <c r="F67" i="18"/>
  <c r="L15" i="10"/>
  <c r="AF33" i="9"/>
  <c r="AF35"/>
  <c r="AE33"/>
  <c r="F111" i="14"/>
  <c r="I23" i="10"/>
  <c r="G33" i="14"/>
  <c r="H33"/>
  <c r="H7" i="3"/>
  <c r="G160" i="14"/>
  <c r="Z37" i="9"/>
  <c r="N37"/>
  <c r="AD37" s="1"/>
  <c r="V37"/>
  <c r="R37"/>
  <c r="D67" i="18"/>
  <c r="D111" i="14" s="1"/>
  <c r="F50" i="18"/>
  <c r="H50" s="1"/>
  <c r="AF32" i="9"/>
  <c r="AE32"/>
  <c r="AE36" s="1"/>
  <c r="F110" i="14"/>
  <c r="G163"/>
  <c r="G155"/>
  <c r="H52"/>
  <c r="H44"/>
  <c r="H86"/>
  <c r="E148"/>
  <c r="H148" s="1"/>
  <c r="H150"/>
  <c r="G87"/>
  <c r="G117"/>
  <c r="G150"/>
  <c r="H46"/>
  <c r="G121"/>
  <c r="F20" i="2"/>
  <c r="F66" s="1"/>
  <c r="G20"/>
  <c r="D32" i="14"/>
  <c r="F32"/>
  <c r="H32" s="1"/>
  <c r="G45" i="10"/>
  <c r="I45" s="1"/>
  <c r="L45" s="1"/>
  <c r="M45"/>
  <c r="F8" i="18"/>
  <c r="G8" s="1"/>
  <c r="H8"/>
  <c r="H20" i="2"/>
  <c r="H7"/>
  <c r="G7"/>
  <c r="D85"/>
  <c r="F85"/>
  <c r="G85" s="1"/>
  <c r="F7" i="18"/>
  <c r="D8"/>
  <c r="D7" s="1"/>
  <c r="E93" i="14" l="1"/>
  <c r="G93" s="1"/>
  <c r="G20" i="19"/>
  <c r="E17" i="11"/>
  <c r="E18"/>
  <c r="H20" i="19"/>
  <c r="J45" i="10"/>
  <c r="F34" i="14"/>
  <c r="G7" i="11" s="1"/>
  <c r="H38" i="14"/>
  <c r="G88"/>
  <c r="G164"/>
  <c r="G119"/>
  <c r="G154"/>
  <c r="E67"/>
  <c r="H40"/>
  <c r="H103"/>
  <c r="H39"/>
  <c r="G37"/>
  <c r="G60"/>
  <c r="H21" i="19"/>
  <c r="F115" i="14"/>
  <c r="G158"/>
  <c r="F19" i="10"/>
  <c r="F157" i="14"/>
  <c r="G94"/>
  <c r="H47"/>
  <c r="H90"/>
  <c r="G66"/>
  <c r="G30" i="18"/>
  <c r="G26"/>
  <c r="G17"/>
  <c r="E115" i="14"/>
  <c r="G46" i="10"/>
  <c r="H7" i="18"/>
  <c r="G32" i="14"/>
  <c r="G21" i="19"/>
  <c r="H43" i="14"/>
  <c r="G56"/>
  <c r="H87"/>
  <c r="E7" i="18"/>
  <c r="E152" i="14"/>
  <c r="H152" s="1"/>
  <c r="F152"/>
  <c r="O45" i="10"/>
  <c r="H123" i="14"/>
  <c r="G123"/>
  <c r="M37" i="9"/>
  <c r="AC37" s="1"/>
  <c r="AF36"/>
  <c r="Q37"/>
  <c r="Y37"/>
  <c r="U37"/>
  <c r="G125" i="14"/>
  <c r="H125"/>
  <c r="H45"/>
  <c r="G45"/>
  <c r="G20" i="18"/>
  <c r="H20"/>
  <c r="C48" i="14"/>
  <c r="C59" s="1"/>
  <c r="C64" s="1"/>
  <c r="D7" i="11"/>
  <c r="E89" i="2"/>
  <c r="E95" s="1"/>
  <c r="E49" i="14" s="1"/>
  <c r="E77" i="2"/>
  <c r="E82" s="1"/>
  <c r="G21"/>
  <c r="F86"/>
  <c r="F35" i="14"/>
  <c r="H21" i="2"/>
  <c r="D20"/>
  <c r="D66" s="1"/>
  <c r="D86"/>
  <c r="D33" i="14"/>
  <c r="D68" s="1"/>
  <c r="C77" i="2"/>
  <c r="C82" s="1"/>
  <c r="C89"/>
  <c r="C95" s="1"/>
  <c r="C49" i="14" s="1"/>
  <c r="E48"/>
  <c r="E59" s="1"/>
  <c r="E64" s="1"/>
  <c r="F7" i="11"/>
  <c r="H34" i="14"/>
  <c r="G75"/>
  <c r="H75"/>
  <c r="F77" i="2"/>
  <c r="F89"/>
  <c r="H66"/>
  <c r="G66"/>
  <c r="H55" i="14"/>
  <c r="G55"/>
  <c r="G57"/>
  <c r="H57"/>
  <c r="E110"/>
  <c r="H110" s="1"/>
  <c r="G50" i="18"/>
  <c r="H115" i="14"/>
  <c r="F17" i="11"/>
  <c r="G115" i="14"/>
  <c r="F18" i="11"/>
  <c r="G124" i="14"/>
  <c r="H124"/>
  <c r="H90" i="2"/>
  <c r="G90"/>
  <c r="F103"/>
  <c r="G43"/>
  <c r="H43"/>
  <c r="E68" i="14"/>
  <c r="C67" i="18"/>
  <c r="C111" i="14" s="1"/>
  <c r="G41"/>
  <c r="H41"/>
  <c r="D17" i="11"/>
  <c r="D18"/>
  <c r="G165" i="14"/>
  <c r="H165"/>
  <c r="G34" i="18"/>
  <c r="H34"/>
  <c r="F71" i="14"/>
  <c r="H97" i="2"/>
  <c r="F19" i="18"/>
  <c r="G97" i="2"/>
  <c r="H101" i="14"/>
  <c r="G101"/>
  <c r="E67" i="18"/>
  <c r="H52"/>
  <c r="G7"/>
  <c r="H42" i="14"/>
  <c r="G42"/>
  <c r="D104" i="2"/>
  <c r="D19" i="18"/>
  <c r="D71" i="14"/>
  <c r="D78" s="1"/>
  <c r="E19" i="18"/>
  <c r="E104" i="2"/>
  <c r="E77" i="14"/>
  <c r="E78" s="1"/>
  <c r="C68"/>
  <c r="H85" i="2"/>
  <c r="G34" i="14"/>
  <c r="F162"/>
  <c r="G43"/>
  <c r="E59" i="18"/>
  <c r="L26" i="10"/>
  <c r="X36" i="9"/>
  <c r="F126" i="14"/>
  <c r="E43" i="19"/>
  <c r="E105" i="14" s="1"/>
  <c r="H105" s="1"/>
  <c r="E102"/>
  <c r="F74"/>
  <c r="F67"/>
  <c r="G110"/>
  <c r="H47" i="2"/>
  <c r="H37" i="14"/>
  <c r="F72"/>
  <c r="H30" i="19"/>
  <c r="F23" i="10" l="1"/>
  <c r="L19"/>
  <c r="N19"/>
  <c r="H157" i="14"/>
  <c r="G157"/>
  <c r="G152"/>
  <c r="G17" i="11"/>
  <c r="G18"/>
  <c r="H93" i="14"/>
  <c r="G72"/>
  <c r="H72"/>
  <c r="F77"/>
  <c r="H103" i="2"/>
  <c r="G103"/>
  <c r="H59" i="18"/>
  <c r="G59"/>
  <c r="E65" i="14"/>
  <c r="F10" i="11"/>
  <c r="F11"/>
  <c r="E128" i="14"/>
  <c r="E129"/>
  <c r="F9" i="11"/>
  <c r="E130" i="14"/>
  <c r="C10" i="19"/>
  <c r="C83" i="2"/>
  <c r="E83"/>
  <c r="E10" i="19"/>
  <c r="G43"/>
  <c r="F104" i="2"/>
  <c r="H126" i="14"/>
  <c r="G126"/>
  <c r="H19" i="18"/>
  <c r="G19"/>
  <c r="F48" i="14"/>
  <c r="H35"/>
  <c r="G35"/>
  <c r="F68"/>
  <c r="E50"/>
  <c r="F8" i="11"/>
  <c r="F13"/>
  <c r="G102" i="14"/>
  <c r="H102"/>
  <c r="F78"/>
  <c r="G71"/>
  <c r="H71"/>
  <c r="G77" i="2"/>
  <c r="F82"/>
  <c r="H77"/>
  <c r="D13" i="11"/>
  <c r="D8"/>
  <c r="C50" i="14"/>
  <c r="D77" i="2"/>
  <c r="D82" s="1"/>
  <c r="D89"/>
  <c r="D95" s="1"/>
  <c r="D49" i="14" s="1"/>
  <c r="C65"/>
  <c r="D9" i="11"/>
  <c r="C128" i="14"/>
  <c r="D10" i="11"/>
  <c r="D11"/>
  <c r="C129" i="14"/>
  <c r="C130"/>
  <c r="F122"/>
  <c r="G67"/>
  <c r="H67"/>
  <c r="H67" i="18"/>
  <c r="E111" i="14"/>
  <c r="G67" i="18"/>
  <c r="G74" i="14"/>
  <c r="H74"/>
  <c r="F161"/>
  <c r="F95" i="2"/>
  <c r="H89"/>
  <c r="G89"/>
  <c r="G86"/>
  <c r="H86"/>
  <c r="D34" i="14"/>
  <c r="H43" i="19"/>
  <c r="E162" i="14" l="1"/>
  <c r="N23" i="10"/>
  <c r="L23"/>
  <c r="F83" i="2"/>
  <c r="F10" i="19"/>
  <c r="G82" i="2"/>
  <c r="H82"/>
  <c r="H68" i="14"/>
  <c r="G68"/>
  <c r="D48"/>
  <c r="D59" s="1"/>
  <c r="D64" s="1"/>
  <c r="E7" i="11"/>
  <c r="G48" i="14"/>
  <c r="H48"/>
  <c r="F59"/>
  <c r="F49"/>
  <c r="H95" i="2"/>
  <c r="G95"/>
  <c r="H78" i="14"/>
  <c r="G78"/>
  <c r="E33" i="18"/>
  <c r="E31" s="1"/>
  <c r="E25" s="1"/>
  <c r="E18" s="1"/>
  <c r="E37" s="1"/>
  <c r="E84" i="14"/>
  <c r="E82" s="1"/>
  <c r="E91" s="1"/>
  <c r="E8" i="19"/>
  <c r="E18" s="1"/>
  <c r="C84" i="14"/>
  <c r="C82" s="1"/>
  <c r="C91" s="1"/>
  <c r="C33" i="18"/>
  <c r="C31" s="1"/>
  <c r="C25" s="1"/>
  <c r="C18" s="1"/>
  <c r="C37" s="1"/>
  <c r="C8" i="19"/>
  <c r="C18" s="1"/>
  <c r="C25"/>
  <c r="D83" i="2"/>
  <c r="D10" i="19"/>
  <c r="E8" i="11"/>
  <c r="D50" i="14"/>
  <c r="E13" i="11"/>
  <c r="G77" i="14"/>
  <c r="H77"/>
  <c r="H161"/>
  <c r="G161"/>
  <c r="G111"/>
  <c r="H111"/>
  <c r="H122"/>
  <c r="G122"/>
  <c r="H104" i="2"/>
  <c r="G104"/>
  <c r="G162" i="14" l="1"/>
  <c r="H162"/>
  <c r="G8" i="11"/>
  <c r="G13"/>
  <c r="G49" i="14"/>
  <c r="H49"/>
  <c r="F50"/>
  <c r="D33" i="18"/>
  <c r="D31" s="1"/>
  <c r="D25" s="1"/>
  <c r="D18" s="1"/>
  <c r="D37" s="1"/>
  <c r="D8" i="19"/>
  <c r="D18" s="1"/>
  <c r="D84" i="14"/>
  <c r="D82" s="1"/>
  <c r="E109"/>
  <c r="E113" s="1"/>
  <c r="E68" i="18"/>
  <c r="E71" s="1"/>
  <c r="F33"/>
  <c r="F84" i="14"/>
  <c r="F8" i="19"/>
  <c r="H10"/>
  <c r="G10"/>
  <c r="G83" i="2"/>
  <c r="H83"/>
  <c r="C68" i="18"/>
  <c r="C71" s="1"/>
  <c r="C109" i="14"/>
  <c r="C113" s="1"/>
  <c r="C98"/>
  <c r="C20" i="19"/>
  <c r="F64" i="14"/>
  <c r="G59"/>
  <c r="H59"/>
  <c r="D128"/>
  <c r="E9" i="11"/>
  <c r="D65" i="14"/>
  <c r="D130"/>
  <c r="D91"/>
  <c r="D129"/>
  <c r="E10" i="11"/>
  <c r="E11"/>
  <c r="C93" i="14" l="1"/>
  <c r="C43" i="19"/>
  <c r="C105" i="14" s="1"/>
  <c r="H8" i="19"/>
  <c r="G8"/>
  <c r="F18"/>
  <c r="G50" i="14"/>
  <c r="H50"/>
  <c r="G33" i="18"/>
  <c r="H33"/>
  <c r="F31"/>
  <c r="F65" i="14"/>
  <c r="G64"/>
  <c r="F130"/>
  <c r="G9" i="11"/>
  <c r="G11"/>
  <c r="G10"/>
  <c r="F128" i="14"/>
  <c r="H64"/>
  <c r="F129"/>
  <c r="D109"/>
  <c r="D113" s="1"/>
  <c r="D68" i="18"/>
  <c r="D71" s="1"/>
  <c r="H84" i="14"/>
  <c r="F82"/>
  <c r="F91" s="1"/>
  <c r="G84"/>
  <c r="G91" l="1"/>
  <c r="H91"/>
  <c r="H31" i="18"/>
  <c r="F25"/>
  <c r="G31"/>
  <c r="G65" i="14"/>
  <c r="H65"/>
  <c r="H128"/>
  <c r="G128"/>
  <c r="G130"/>
  <c r="H130"/>
  <c r="H18" i="19"/>
  <c r="G18"/>
  <c r="G82" i="14"/>
  <c r="H82"/>
  <c r="G129"/>
  <c r="H129"/>
  <c r="H25" i="18" l="1"/>
  <c r="G25"/>
  <c r="F18"/>
  <c r="G18" l="1"/>
  <c r="F37"/>
  <c r="H18"/>
  <c r="H37" l="1"/>
  <c r="G37"/>
  <c r="F109" i="14"/>
  <c r="F68" i="18"/>
  <c r="F113" i="14" l="1"/>
  <c r="G109"/>
  <c r="H109"/>
  <c r="F71" i="18"/>
  <c r="G68"/>
  <c r="H68"/>
  <c r="G113" i="14" l="1"/>
  <c r="H113"/>
  <c r="G71" i="18"/>
  <c r="H71"/>
</calcChain>
</file>

<file path=xl/sharedStrings.xml><?xml version="1.0" encoding="utf-8"?>
<sst xmlns="http://schemas.openxmlformats.org/spreadsheetml/2006/main" count="972" uniqueCount="471">
  <si>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</si>
  <si>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</si>
  <si>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</si>
  <si>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</si>
  <si>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</si>
  <si>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</si>
  <si>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</si>
  <si>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</si>
  <si>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</si>
  <si>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</si>
  <si>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</si>
  <si>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</si>
  <si>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</si>
  <si>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</si>
  <si>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</si>
  <si>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</si>
  <si>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</si>
  <si>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</si>
  <si>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</si>
  <si>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</si>
  <si>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</si>
  <si>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</si>
  <si>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</si>
  <si>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</si>
  <si>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</si>
  <si>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</si>
  <si>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</si>
  <si>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</si>
  <si>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</si>
  <si>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</si>
  <si>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</si>
  <si>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</si>
  <si>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</si>
  <si>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</si>
  <si>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</si>
  <si>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</si>
  <si>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</si>
  <si>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</si>
  <si>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</si>
  <si>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</si>
  <si>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</si>
  <si>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</si>
  <si>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</si>
  <si>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</si>
  <si>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</si>
  <si>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</si>
  <si>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</si>
  <si>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</si>
  <si>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</si>
  <si>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</si>
  <si>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</si>
  <si>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</si>
  <si>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</si>
  <si>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</si>
  <si>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</si>
  <si>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</si>
  <si>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</si>
  <si>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</si>
  <si>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</si>
  <si>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</si>
  <si>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</si>
  <si>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</si>
  <si>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</si>
  <si>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</si>
  <si>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</si>
  <si>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</si>
  <si>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</si>
  <si>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</si>
  <si>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</si>
  <si>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</si>
  <si>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</si>
  <si>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</si>
  <si>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</si>
  <si>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</si>
  <si>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</si>
  <si>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</si>
  <si>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</si>
  <si>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</si>
  <si>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</si>
  <si>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</si>
  <si>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</si>
  <si>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</si>
  <si>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Дата видачі / погашення (графік)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</si>
  <si>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</si>
  <si>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</si>
  <si>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</si>
  <si>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</si>
  <si>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Фінансовий результат до оподаткування</t>
  </si>
  <si>
    <t>І. Формування фінансових результатів</t>
  </si>
  <si>
    <t>Оптимальне значення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</si>
  <si>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</si>
  <si>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</si>
  <si>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</si>
  <si>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</si>
  <si>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</si>
  <si>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</si>
  <si>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</si>
  <si>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</si>
  <si>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</si>
  <si>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</si>
  <si>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</si>
  <si>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</si>
  <si>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</si>
  <si>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</si>
  <si>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</si>
  <si>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</si>
  <si>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</si>
  <si>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</si>
  <si>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</si>
  <si>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</si>
  <si>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</si>
  <si>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</si>
  <si>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</si>
  <si>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</si>
  <si>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</si>
  <si>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</si>
  <si>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</si>
  <si>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Код за ЄДРПОУ</t>
  </si>
  <si>
    <t>Рік</t>
  </si>
  <si>
    <t>Витрати на збут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</si>
  <si>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</si>
  <si>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</si>
  <si>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</si>
  <si>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</si>
  <si>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</si>
  <si>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>Чистий рух коштів від фінансової діяльності 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</si>
  <si>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</si>
  <si>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</si>
  <si>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</si>
  <si>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</si>
  <si>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</si>
  <si>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</si>
  <si>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&gt; 1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</si>
  <si>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</si>
  <si>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</si>
  <si>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</si>
  <si>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</si>
  <si>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</si>
  <si>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</si>
  <si>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</si>
  <si>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</si>
  <si>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</si>
  <si>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</si>
  <si>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</si>
  <si>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Договір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</si>
  <si>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</si>
  <si>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</si>
  <si>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</si>
  <si>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</si>
  <si>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Загальна кошторисна вартість</t>
  </si>
  <si>
    <t xml:space="preserve">IV. Капітальні інвестиції </t>
  </si>
  <si>
    <t>V. Коефіцієнтний аналіз</t>
  </si>
  <si>
    <t>8. Джерела капітальних інвестицій</t>
  </si>
  <si>
    <t>курсові різниці</t>
  </si>
  <si>
    <t>2012/1</t>
  </si>
  <si>
    <t>4010</t>
  </si>
  <si>
    <t>Адміністративні витрати, у тому числі:</t>
  </si>
  <si>
    <t>Витрати на збут, у тому числі:</t>
  </si>
  <si>
    <t>Рентабельність EBITDA</t>
  </si>
  <si>
    <t>Коефіцієнт фінансової стійкості</t>
  </si>
  <si>
    <t>Елементи операційних витрат</t>
  </si>
  <si>
    <t>Факт наростаючим підсумком з початку року</t>
  </si>
  <si>
    <t>Факт</t>
  </si>
  <si>
    <t>ЗВІТ</t>
  </si>
  <si>
    <t xml:space="preserve">ПРО ВИКОНАННЯ ФІНАНСОВОГО ПЛАНУ ПІДПРИЄМСТВА </t>
  </si>
  <si>
    <t>(квартал, рік)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</si>
  <si>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</si>
  <si>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</si>
  <si>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</si>
  <si>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</si>
  <si>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</si>
  <si>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</si>
  <si>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</si>
  <si>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</si>
  <si>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</si>
  <si>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Найменування об’єкта</t>
  </si>
  <si>
    <t>9. Капітальне будівництво (рядок 4010 таблиці 4)</t>
  </si>
  <si>
    <t xml:space="preserve">          </t>
  </si>
  <si>
    <t xml:space="preserve">                  (підпис)</t>
  </si>
  <si>
    <t xml:space="preserve">                                                   (посада)</t>
  </si>
  <si>
    <t>Коди</t>
  </si>
  <si>
    <t>інші операційні витрати (розшифрувати)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</si>
  <si>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</si>
  <si>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</si>
  <si>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</si>
  <si>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</si>
  <si>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</si>
  <si>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</si>
  <si>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Усього зобов'язання і забезпечення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</si>
  <si>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</si>
  <si>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</si>
  <si>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</si>
  <si>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</si>
  <si>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Фінансовий результат від операційної діяльності, рядок 1100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</si>
  <si>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</si>
  <si>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</si>
  <si>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</si>
  <si>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Відхилення,  +/–</t>
  </si>
  <si>
    <t>Виконання, %</t>
  </si>
  <si>
    <t>адміністративно-управлінський персонал</t>
  </si>
  <si>
    <t>директор</t>
  </si>
  <si>
    <t>працівники</t>
  </si>
  <si>
    <t xml:space="preserve">      2. Перелік підприємств, які включені до консолідованого (зведеного) фінансового плану</t>
  </si>
  <si>
    <t>__________________________________________________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</si>
  <si>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</si>
  <si>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</si>
  <si>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</si>
  <si>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</si>
  <si>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</si>
  <si>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</si>
  <si>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</si>
  <si>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</si>
  <si>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</si>
  <si>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</si>
  <si>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кількість продукції/             наданих послуг, одиниця виміру</t>
  </si>
  <si>
    <t>Примітки</t>
  </si>
  <si>
    <t xml:space="preserve">      Загальна інформація про підприємство (резюме)</t>
  </si>
  <si>
    <t xml:space="preserve">                   (підпис)</t>
  </si>
  <si>
    <t xml:space="preserve">                                         (посада)</t>
  </si>
  <si>
    <t xml:space="preserve">(ініціали, прізвище)    </t>
  </si>
  <si>
    <t xml:space="preserve">                                           (посада)</t>
  </si>
  <si>
    <t xml:space="preserve">             (ініціали, прізвище)    </t>
  </si>
  <si>
    <t>Ковенанти/обмежувальні коефіцієнти</t>
  </si>
  <si>
    <t>Найменування підприємства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</si>
  <si>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</si>
  <si>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</si>
  <si>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Рік початку        і закінчення будівництва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</si>
  <si>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</si>
  <si>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</si>
  <si>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</si>
  <si>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</si>
  <si>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</si>
  <si>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</si>
  <si>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</si>
  <si>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</si>
  <si>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(    )</t>
  </si>
  <si>
    <t>зміна ціни одиниці  (вартості продукції/     наданих послуг)</t>
  </si>
  <si>
    <t>Інші операційні доходи, у тому числі:</t>
  </si>
  <si>
    <t>нетипові операційні доходи</t>
  </si>
  <si>
    <t>Інші операційні витрати, у тому числі:</t>
  </si>
  <si>
    <t>нетипові операційні витрати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</si>
  <si>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</si>
  <si>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</si>
  <si>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</si>
  <si>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</si>
  <si>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фонди</t>
  </si>
  <si>
    <t>Інші цілі</t>
  </si>
  <si>
    <t>Капітальні інвестиції, усього, у тому числі:</t>
  </si>
  <si>
    <t>Джерела капітальних інвестицій, усього, у тому числі:</t>
  </si>
  <si>
    <t>4000/1</t>
  </si>
  <si>
    <t>4000/2</t>
  </si>
  <si>
    <t>4000/3</t>
  </si>
  <si>
    <t>4000/4</t>
  </si>
  <si>
    <t>Середньомісячні витрати на оплату праці одного працівника (гривень), усього, у тому числі: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</si>
  <si>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</si>
  <si>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</si>
  <si>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</si>
  <si>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</si>
  <si>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</si>
  <si>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операційні доходи, усього, у тому числі:</t>
  </si>
  <si>
    <t>Інші доходи, усього, у тому числі:</t>
  </si>
  <si>
    <t>інші доходи (розшифрувати)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</si>
  <si>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</si>
  <si>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</si>
  <si>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 xml:space="preserve">Надходження грошових коштів від операційної діяльності </t>
  </si>
  <si>
    <t>Надходження авансів від покупців і замовників</t>
  </si>
  <si>
    <t xml:space="preserve">Надходження грошових коштів від інвестиційної діяльності </t>
  </si>
  <si>
    <t xml:space="preserve">Надходження грошових коштів від фінансової діяльності </t>
  </si>
  <si>
    <t xml:space="preserve">Розрахунки за продукцію (товари, роботи та послуги) </t>
  </si>
  <si>
    <t xml:space="preserve">Розрахунки з оплати праці </t>
  </si>
  <si>
    <t>податок на прибуток підприємств</t>
  </si>
  <si>
    <t>податок на додану вартість</t>
  </si>
  <si>
    <t>рентна плата</t>
  </si>
  <si>
    <t>відрахування частини чистого прибутку державними підприємствами</t>
  </si>
  <si>
    <t xml:space="preserve">відрахування частини чистого прибутку до фонду на виплату дивідендів на державну частку господарськими товариствами </t>
  </si>
  <si>
    <t>Повернення коштів до бюджету</t>
  </si>
  <si>
    <t xml:space="preserve">Сплата дивідендів </t>
  </si>
  <si>
    <t>Отримання коштів за довгостроковими зобов'язаннями, у тому числі:</t>
  </si>
  <si>
    <t>інші обов’язкові платежі, у тому числі:</t>
  </si>
  <si>
    <t>Повернення коштів за довгостроковими зобов'язаннями, у тому числі:</t>
  </si>
  <si>
    <t>Видатки грошових коштів від операційної діяльності</t>
  </si>
  <si>
    <t xml:space="preserve">Видатки грошових коштів від інвестиційної діяльності </t>
  </si>
  <si>
    <t xml:space="preserve">Видатки грошових коштів від фінансової діяльності </t>
  </si>
  <si>
    <t>Найменування видів діяльності за КВЕД</t>
  </si>
  <si>
    <t xml:space="preserve">      1. Дані про підприємство, персонал та витрати на оплату праці</t>
  </si>
  <si>
    <t>Чистий фінансовий результат, у тому числі:</t>
  </si>
  <si>
    <t>ІІІ. Рух грошових коштів (за прямим методом)</t>
  </si>
  <si>
    <t>Повернення податків і зборів, у тому числі:</t>
  </si>
  <si>
    <t>податку на додану вартість</t>
  </si>
  <si>
    <t>Зобов’язання з податків, зборів та інших обов’язкових платежів, у тому числі:</t>
  </si>
  <si>
    <t>Виручка від реалізації фінансових інвестицій</t>
  </si>
  <si>
    <t xml:space="preserve">Виручка від реалізації необоротних активів </t>
  </si>
  <si>
    <t>Надходження від власного капіталу</t>
  </si>
  <si>
    <t>Витрачання на викуп власних акцій</t>
  </si>
  <si>
    <t>Чистий рух коштів від операційної діяльності</t>
  </si>
  <si>
    <t>нетипові операційні доходи (розшифрувати)</t>
  </si>
  <si>
    <t>Чистий фінансовий результат</t>
  </si>
  <si>
    <t>І. Рух коштів у результаті операційної діяльності</t>
  </si>
  <si>
    <t>3146/1</t>
  </si>
  <si>
    <t>3146/2</t>
  </si>
  <si>
    <t>II. Рух коштів у результаті інвестиційної діяльності</t>
  </si>
  <si>
    <t>III. Рух коштів у результаті фінансової діяльності</t>
  </si>
  <si>
    <t>Залишок коштів на початок періоду</t>
  </si>
  <si>
    <t>Залишок коштів на кінець періоду</t>
  </si>
  <si>
    <t>Чистий рух коштів від фінансової діяльності</t>
  </si>
  <si>
    <t>IІІ. Рух грошових коштів</t>
  </si>
  <si>
    <t>ІV. Капітальні інвестиції</t>
  </si>
  <si>
    <t>VI. Звіт про фінансовий стан</t>
  </si>
  <si>
    <t>VІI. Кредитна політика</t>
  </si>
  <si>
    <t>7000</t>
  </si>
  <si>
    <t>7010</t>
  </si>
  <si>
    <t>7001</t>
  </si>
  <si>
    <t>7002</t>
  </si>
  <si>
    <t>7003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</si>
  <si>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</si>
  <si>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</si>
  <si>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</si>
  <si>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</si>
  <si>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</si>
  <si>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</si>
  <si>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</si>
  <si>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</si>
  <si>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</si>
  <si>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</si>
  <si>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</si>
  <si>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</si>
  <si>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</si>
  <si>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6. Витрати, пов'язані з використанням власних службових автомобілів (у складі адміністративних витрат, рядок 1031)</t>
  </si>
  <si>
    <t>7. Витрати на оренду службових автомобілів (у складі адміністративних витрат, рядок 1032)</t>
  </si>
  <si>
    <t>1050/1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</si>
  <si>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</si>
  <si>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</si>
  <si>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</si>
  <si>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</si>
  <si>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</si>
  <si>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</si>
  <si>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Зменшення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</si>
  <si>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</si>
  <si>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</si>
  <si>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</si>
  <si>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</si>
  <si>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Повернено залучених коштів за звітний період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</si>
  <si>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</si>
  <si>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</si>
  <si>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</si>
  <si>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</si>
  <si>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</si>
  <si>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</si>
  <si>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 xml:space="preserve">                                                 (посада)</t>
  </si>
  <si>
    <t>Факт наростаючим підсумком
з початку року</t>
  </si>
  <si>
    <t>Факт наростаючим підсумком 
з початку року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</si>
  <si>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</si>
  <si>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</si>
  <si>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r>
      <t xml:space="preserve">Відхилення,  +/–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</si>
  <si>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r>
      <t xml:space="preserve">Виконання, %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</si>
  <si>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t>Факт
відповідного періоду минулого року</t>
  </si>
  <si>
    <t>План
звітного періоду</t>
  </si>
  <si>
    <t>Факт
звітного періоду</t>
  </si>
  <si>
    <t>Дата
початку
оренди</t>
  </si>
  <si>
    <t>факт
відповідного періоду
минулого року</t>
  </si>
  <si>
    <t>план
звітного періоду</t>
  </si>
  <si>
    <t>факт
звітного періоду</t>
  </si>
  <si>
    <t>Документ, яким затверджений титул будови,
із зазначенням органу, який його погодив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</si>
  <si>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
працівників, зовнішніх сумісників та працівників,
що працюють за цивільно-правовими договорами)</t>
    </r>
    <r>
      <rPr>
        <b/>
        <sz val="14"/>
        <rFont val="Times New Roman"/>
        <family val="1"/>
        <charset val="204"/>
      </rPr>
      <t>,
у тому числі:</t>
    </r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</si>
  <si>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</si>
  <si>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</si>
  <si>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</si>
  <si>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</si>
  <si>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</si>
  <si>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</si>
  <si>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</si>
  <si>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</si>
  <si>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</si>
  <si>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</si>
  <si>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</si>
  <si>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</si>
  <si>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</si>
  <si>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</si>
  <si>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</si>
  <si>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</si>
  <si>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</si>
  <si>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</si>
  <si>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</si>
  <si>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</si>
  <si>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</si>
  <si>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</si>
  <si>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Звітний період (квартал, рік)</t>
  </si>
  <si>
    <t>нетипові операційні витрати (розшифрувати)</t>
  </si>
  <si>
    <t>Коефіцієнт відношення боргу до EBITDA
(довгострокові зобов'язання, рядок 6030 + поточні зобов'язання, рядок 6040) / EBITDA, рядок 1310</t>
  </si>
  <si>
    <t>x</t>
  </si>
  <si>
    <t>Одиниця виміру, тис. грн</t>
  </si>
  <si>
    <t>господарськими товариствами, у статутному капіталі яких більше 50 відсотків акцій (часток, паїв) належать державі, на виплату дивідендів</t>
  </si>
  <si>
    <t>рентна плата за користування надрами</t>
  </si>
  <si>
    <t>відрахування частини чистого прибутку господарськими товариствами, у статутному капіталі яких більше 50 відсотків акцій (часток, паїв) належать державі, на виплату дивідендів на державну частку</t>
  </si>
  <si>
    <t>залучені кредитні кошти</t>
  </si>
  <si>
    <t>бюджетне фінансування</t>
  </si>
  <si>
    <t>інші джерела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</si>
  <si>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</si>
  <si>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</si>
  <si>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</si>
  <si>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</si>
  <si>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</si>
  <si>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</si>
  <si>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</si>
  <si>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</si>
  <si>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</si>
  <si>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</si>
  <si>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</si>
  <si>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Цільове фінансування  (розшифрувати)</t>
  </si>
  <si>
    <t>Виручка від реалізації продукції (товарів, робіт, послуг)</t>
  </si>
  <si>
    <t xml:space="preserve">Інші надходження (розшифрувати) </t>
  </si>
  <si>
    <r>
      <t>Інші надходження (розшифрувати)</t>
    </r>
    <r>
      <rPr>
        <i/>
        <sz val="14"/>
        <rFont val="Times New Roman"/>
        <family val="1"/>
        <charset val="204"/>
      </rPr>
      <t xml:space="preserve"> </t>
    </r>
  </si>
  <si>
    <r>
      <t>Придбання (створення) основних засобів (розшифрувати)</t>
    </r>
    <r>
      <rPr>
        <i/>
        <sz val="14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</si>
  <si>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4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</si>
  <si>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4"/>
        <rFont val="Times New Roman"/>
        <family val="1"/>
        <charset val="204"/>
      </rPr>
      <t xml:space="preserve"> </t>
    </r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</si>
  <si>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</si>
  <si>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поточної ліквідності (покриття)
(оборотні активи, рядок 6010 / поточні зобов'язання, рядок 6040)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</si>
  <si>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</si>
  <si>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</si>
  <si>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</si>
  <si>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Фонд оплати праці, тис. грн,
у тому числі:</t>
  </si>
  <si>
    <t>Витрати на оплату праці,
тис. грн, у тому числі:</t>
  </si>
  <si>
    <t>Середньомісячні витрати на оплату праці
одного працівника (грн), усього,
у тому числі:</t>
  </si>
  <si>
    <t xml:space="preserve">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 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</si>
  <si>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</si>
  <si>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</si>
  <si>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Відхилення,  +/–
(факт звітного періоду /
план звітного періоду)</t>
  </si>
  <si>
    <t>Виконання, %
(факт звітного періоду /
план звітного періоду)</t>
  </si>
  <si>
    <t>тис. грн (без ПДВ)</t>
  </si>
  <si>
    <t xml:space="preserve">Прибуток </t>
  </si>
  <si>
    <t>Збиток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</si>
  <si>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</si>
  <si>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</si>
  <si>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</si>
  <si>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</si>
  <si>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</si>
  <si>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r>
      <t xml:space="preserve">Керівник </t>
    </r>
    <r>
      <rPr>
        <sz val="14"/>
        <rFont val="Times New Roman"/>
        <family val="1"/>
        <charset val="204"/>
      </rPr>
      <t xml:space="preserve">                            Директор</t>
    </r>
  </si>
  <si>
    <t>Комунальне підприємство "Бюро технічної інвентаризації" міста Вараш</t>
  </si>
  <si>
    <t>1018/1</t>
  </si>
  <si>
    <t>1018/2</t>
  </si>
  <si>
    <t>1018/3</t>
  </si>
  <si>
    <t>Послуги сторонніх організацій</t>
  </si>
  <si>
    <t>Послуги охорони</t>
  </si>
  <si>
    <t>Відрядження</t>
  </si>
  <si>
    <t>1051/1</t>
  </si>
  <si>
    <t>1051/2</t>
  </si>
  <si>
    <t>1051/3</t>
  </si>
  <si>
    <t>розрахунково-касове обслуговування</t>
  </si>
  <si>
    <t>періодична передплата</t>
  </si>
  <si>
    <t>витрати за роботи та послуги сторонніх  організацій</t>
  </si>
  <si>
    <t>комунальна</t>
  </si>
  <si>
    <t>Вараська міська рада</t>
  </si>
  <si>
    <t>Діяльність у сфері інжинірингу, геології та геодезії, надання послуг із технічного консультування в цих сферах</t>
  </si>
  <si>
    <t>71.12</t>
  </si>
  <si>
    <t>34400, Рівненська обл., м.Вараш, м-н Перемоги, 23</t>
  </si>
  <si>
    <t>тис.грн.</t>
  </si>
  <si>
    <t>комунальне підприємство</t>
  </si>
  <si>
    <t>(03636) 2-32-86</t>
  </si>
  <si>
    <t>інші операційні доходи (відсотки банку)</t>
  </si>
  <si>
    <t>інші податки та збори (військовий збір)</t>
  </si>
  <si>
    <t>інші платежі (військовий збір,ЄСВ)</t>
  </si>
  <si>
    <t>Керівник                          Директор</t>
  </si>
  <si>
    <t>Рівненська</t>
  </si>
  <si>
    <t>Додаток 2</t>
  </si>
  <si>
    <t>до Порядку складання, затвердження та контролю виконання</t>
  </si>
  <si>
    <t>фінансових планів комунальних підприємств Вараської міської ради</t>
  </si>
  <si>
    <t>Усього:</t>
  </si>
  <si>
    <t>за 1 квартал 2021р.</t>
  </si>
  <si>
    <t>Жданюк Роман Васильович</t>
  </si>
  <si>
    <t>Роман ЖДАНЮК</t>
  </si>
  <si>
    <t>2 квартал 2021р.</t>
  </si>
</sst>
</file>

<file path=xl/styles.xml><?xml version="1.0" encoding="utf-8"?>
<styleSheet xmlns="http://schemas.openxmlformats.org/spreadsheetml/2006/main">
  <numFmts count="17">
    <numFmt numFmtId="165" formatCode="#,##0&quot;р.&quot;;[Red]\-#,##0&quot;р.&quot;"/>
    <numFmt numFmtId="166" formatCode="#,##0.00&quot;р.&quot;;\-#,##0.00&quot;р.&quot;"/>
    <numFmt numFmtId="171" formatCode="_-* #,##0.00_р_._-;\-* #,##0.00_р_._-;_-* &quot;-&quot;??_р_._-;_-@_-"/>
    <numFmt numFmtId="187" formatCode="_-* #,##0.00\ _г_р_н_._-;\-* #,##0.00\ _г_р_н_._-;_-* &quot;-&quot;??\ _г_р_н_._-;_-@_-"/>
    <numFmt numFmtId="195" formatCode="_-* #,##0.00_₴_-;\-* #,##0.00_₴_-;_-* &quot;-&quot;??_₴_-;_-@_-"/>
    <numFmt numFmtId="196" formatCode="0.0"/>
    <numFmt numFmtId="197" formatCode="#,##0.0"/>
    <numFmt numFmtId="202" formatCode="###\ ##0.000"/>
    <numFmt numFmtId="203" formatCode="_(&quot;$&quot;* #,##0.00_);_(&quot;$&quot;* \(#,##0.00\);_(&quot;$&quot;* &quot;-&quot;??_);_(@_)"/>
    <numFmt numFmtId="204" formatCode="_(* #,##0_);_(* \(#,##0\);_(* &quot;-&quot;_);_(@_)"/>
    <numFmt numFmtId="205" formatCode="_(* #,##0.00_);_(* \(#,##0.00\);_(* &quot;-&quot;??_);_(@_)"/>
    <numFmt numFmtId="206" formatCode="#,##0.0_ ;[Red]\-#,##0.0\ "/>
    <numFmt numFmtId="207" formatCode="0.0;\(0.0\);\ ;\-"/>
    <numFmt numFmtId="210" formatCode="_(* #,##0_);_(* \(#,##0\);_(* &quot;-&quot;??_);_(@_)"/>
    <numFmt numFmtId="211" formatCode="_(* #,##0.0_);_(* \(#,##0.0\);_(* &quot;-&quot;??_);_(@_)"/>
    <numFmt numFmtId="213" formatCode="_(* #,##0.0_);_(* \(#,##0.0\);_(* &quot;-&quot;_);_(@_)"/>
    <numFmt numFmtId="217" formatCode="_-* #,##0.0_р_._-;\-* #,##0.0_р_._-;_-* &quot;-&quot;?_р_._-;_-@_-"/>
  </numFmts>
  <fonts count="7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i/>
      <sz val="14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4"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3" borderId="0" applyNumberFormat="0" applyBorder="0" applyAlignment="0" applyProtection="0"/>
    <xf numFmtId="0" fontId="1" fillId="3" borderId="0" applyNumberFormat="0" applyBorder="0" applyAlignment="0" applyProtection="0"/>
    <xf numFmtId="0" fontId="34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6" borderId="0" applyNumberFormat="0" applyBorder="0" applyAlignment="0" applyProtection="0"/>
    <xf numFmtId="0" fontId="1" fillId="6" borderId="0" applyNumberFormat="0" applyBorder="0" applyAlignment="0" applyProtection="0"/>
    <xf numFmtId="0" fontId="34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9" borderId="0" applyNumberFormat="0" applyBorder="0" applyAlignment="0" applyProtection="0"/>
    <xf numFmtId="0" fontId="1" fillId="9" borderId="0" applyNumberFormat="0" applyBorder="0" applyAlignment="0" applyProtection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5" fillId="12" borderId="0" applyNumberFormat="0" applyBorder="0" applyAlignment="0" applyProtection="0"/>
    <xf numFmtId="0" fontId="17" fillId="12" borderId="0" applyNumberFormat="0" applyBorder="0" applyAlignment="0" applyProtection="0"/>
    <xf numFmtId="0" fontId="35" fillId="9" borderId="0" applyNumberFormat="0" applyBorder="0" applyAlignment="0" applyProtection="0"/>
    <xf numFmtId="0" fontId="17" fillId="9" borderId="0" applyNumberFormat="0" applyBorder="0" applyAlignment="0" applyProtection="0"/>
    <xf numFmtId="0" fontId="35" fillId="10" borderId="0" applyNumberFormat="0" applyBorder="0" applyAlignment="0" applyProtection="0"/>
    <xf numFmtId="0" fontId="17" fillId="10" borderId="0" applyNumberFormat="0" applyBorder="0" applyAlignment="0" applyProtection="0"/>
    <xf numFmtId="0" fontId="35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4" borderId="0" applyNumberFormat="0" applyBorder="0" applyAlignment="0" applyProtection="0"/>
    <xf numFmtId="0" fontId="35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8" fillId="3" borderId="0" applyNumberFormat="0" applyBorder="0" applyAlignment="0" applyProtection="0"/>
    <xf numFmtId="0" fontId="20" fillId="20" borderId="1" applyNumberFormat="0" applyAlignment="0" applyProtection="0"/>
    <xf numFmtId="0" fontId="25" fillId="21" borderId="2" applyNumberFormat="0" applyAlignment="0" applyProtection="0"/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187" fontId="14" fillId="0" borderId="0" applyFont="0" applyFill="0" applyBorder="0" applyAlignment="0" applyProtection="0"/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0" fontId="29" fillId="0" borderId="0" applyNumberFormat="0" applyFill="0" applyBorder="0" applyAlignment="0" applyProtection="0"/>
    <xf numFmtId="202" fontId="37" fillId="0" borderId="0" applyAlignment="0">
      <alignment wrapText="1"/>
    </xf>
    <xf numFmtId="0" fontId="32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39" fillId="22" borderId="7">
      <alignment horizontal="left" vertical="center"/>
      <protection locked="0"/>
    </xf>
    <xf numFmtId="49" fontId="39" fillId="22" borderId="7">
      <alignment horizontal="left" vertical="center"/>
    </xf>
    <xf numFmtId="4" fontId="39" fillId="22" borderId="7">
      <alignment horizontal="right" vertical="center"/>
      <protection locked="0"/>
    </xf>
    <xf numFmtId="4" fontId="39" fillId="22" borderId="7">
      <alignment horizontal="right" vertical="center"/>
    </xf>
    <xf numFmtId="4" fontId="40" fillId="22" borderId="7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6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6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9" fontId="45" fillId="22" borderId="3">
      <alignment horizontal="left" vertical="center"/>
      <protection locked="0"/>
    </xf>
    <xf numFmtId="49" fontId="45" fillId="22" borderId="3">
      <alignment horizontal="left" vertical="center"/>
    </xf>
    <xf numFmtId="4" fontId="44" fillId="22" borderId="3">
      <alignment horizontal="right" vertical="center"/>
      <protection locked="0"/>
    </xf>
    <xf numFmtId="4" fontId="44" fillId="22" borderId="3">
      <alignment horizontal="right" vertical="center"/>
    </xf>
    <xf numFmtId="4" fontId="46" fillId="22" borderId="3">
      <alignment horizontal="right" vertical="center"/>
      <protection locked="0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" fontId="47" fillId="0" borderId="3">
      <alignment horizontal="right" vertical="center"/>
      <protection locked="0"/>
    </xf>
    <xf numFmtId="4" fontId="47" fillId="0" borderId="3">
      <alignment horizontal="right" vertical="center"/>
    </xf>
    <xf numFmtId="4" fontId="48" fillId="0" borderId="3">
      <alignment horizontal="right" vertical="center"/>
      <protection locked="0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9" fontId="50" fillId="0" borderId="3">
      <alignment horizontal="left" vertical="center"/>
      <protection locked="0"/>
    </xf>
    <xf numFmtId="49" fontId="50" fillId="0" borderId="3">
      <alignment horizontal="left" vertical="center"/>
    </xf>
    <xf numFmtId="4" fontId="49" fillId="0" borderId="3">
      <alignment horizontal="right" vertical="center"/>
      <protection locked="0"/>
    </xf>
    <xf numFmtId="4" fontId="49" fillId="0" borderId="3">
      <alignment horizontal="right" vertical="center"/>
    </xf>
    <xf numFmtId="49" fontId="47" fillId="0" borderId="3">
      <alignment horizontal="left" vertical="center"/>
      <protection locked="0"/>
    </xf>
    <xf numFmtId="49" fontId="48" fillId="0" borderId="3">
      <alignment horizontal="left" vertical="center"/>
      <protection locked="0"/>
    </xf>
    <xf numFmtId="4" fontId="47" fillId="0" borderId="3">
      <alignment horizontal="right" vertical="center"/>
      <protection locked="0"/>
    </xf>
    <xf numFmtId="0" fontId="30" fillId="0" borderId="8" applyNumberFormat="0" applyFill="0" applyAlignment="0" applyProtection="0"/>
    <xf numFmtId="0" fontId="27" fillId="23" borderId="0" applyNumberFormat="0" applyBorder="0" applyAlignment="0" applyProtection="0"/>
    <xf numFmtId="0" fontId="14" fillId="0" borderId="0"/>
    <xf numFmtId="0" fontId="14" fillId="0" borderId="0"/>
    <xf numFmtId="0" fontId="14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1" fillId="26" borderId="3">
      <alignment horizontal="right" vertical="center"/>
      <protection locked="0"/>
    </xf>
    <xf numFmtId="4" fontId="51" fillId="27" borderId="3">
      <alignment horizontal="right" vertical="center"/>
      <protection locked="0"/>
    </xf>
    <xf numFmtId="4" fontId="51" fillId="28" borderId="3">
      <alignment horizontal="right" vertical="center"/>
      <protection locked="0"/>
    </xf>
    <xf numFmtId="0" fontId="19" fillId="20" borderId="10" applyNumberFormat="0" applyAlignment="0" applyProtection="0"/>
    <xf numFmtId="49" fontId="36" fillId="0" borderId="3">
      <alignment horizontal="left" vertical="center" wrapText="1"/>
      <protection locked="0"/>
    </xf>
    <xf numFmtId="49" fontId="36" fillId="0" borderId="3">
      <alignment horizontal="left" vertical="center" wrapText="1"/>
      <protection locked="0"/>
    </xf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5" fillId="16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7" borderId="0" applyNumberFormat="0" applyBorder="0" applyAlignment="0" applyProtection="0"/>
    <xf numFmtId="0" fontId="35" fillId="18" borderId="0" applyNumberFormat="0" applyBorder="0" applyAlignment="0" applyProtection="0"/>
    <xf numFmtId="0" fontId="17" fillId="18" borderId="0" applyNumberFormat="0" applyBorder="0" applyAlignment="0" applyProtection="0"/>
    <xf numFmtId="0" fontId="35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4" borderId="0" applyNumberFormat="0" applyBorder="0" applyAlignment="0" applyProtection="0"/>
    <xf numFmtId="0" fontId="35" fillId="19" borderId="0" applyNumberFormat="0" applyBorder="0" applyAlignment="0" applyProtection="0"/>
    <xf numFmtId="0" fontId="17" fillId="19" borderId="0" applyNumberFormat="0" applyBorder="0" applyAlignment="0" applyProtection="0"/>
    <xf numFmtId="0" fontId="52" fillId="7" borderId="1" applyNumberFormat="0" applyAlignment="0" applyProtection="0"/>
    <xf numFmtId="0" fontId="18" fillId="7" borderId="1" applyNumberFormat="0" applyAlignment="0" applyProtection="0"/>
    <xf numFmtId="0" fontId="53" fillId="20" borderId="10" applyNumberFormat="0" applyAlignment="0" applyProtection="0"/>
    <xf numFmtId="0" fontId="19" fillId="20" borderId="10" applyNumberFormat="0" applyAlignment="0" applyProtection="0"/>
    <xf numFmtId="0" fontId="54" fillId="20" borderId="1" applyNumberFormat="0" applyAlignment="0" applyProtection="0"/>
    <xf numFmtId="0" fontId="20" fillId="20" borderId="1" applyNumberFormat="0" applyAlignment="0" applyProtection="0"/>
    <xf numFmtId="203" fontId="14" fillId="0" borderId="0" applyFont="0" applyFill="0" applyBorder="0" applyAlignment="0" applyProtection="0"/>
    <xf numFmtId="0" fontId="55" fillId="0" borderId="4" applyNumberFormat="0" applyFill="0" applyAlignment="0" applyProtection="0"/>
    <xf numFmtId="0" fontId="21" fillId="0" borderId="4" applyNumberFormat="0" applyFill="0" applyAlignment="0" applyProtection="0"/>
    <xf numFmtId="0" fontId="56" fillId="0" borderId="5" applyNumberFormat="0" applyFill="0" applyAlignment="0" applyProtection="0"/>
    <xf numFmtId="0" fontId="22" fillId="0" borderId="5" applyNumberFormat="0" applyFill="0" applyAlignment="0" applyProtection="0"/>
    <xf numFmtId="0" fontId="57" fillId="0" borderId="6" applyNumberFormat="0" applyFill="0" applyAlignment="0" applyProtection="0"/>
    <xf numFmtId="0" fontId="23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8" fillId="0" borderId="11" applyNumberFormat="0" applyFill="0" applyAlignment="0" applyProtection="0"/>
    <xf numFmtId="0" fontId="24" fillId="0" borderId="11" applyNumberFormat="0" applyFill="0" applyAlignment="0" applyProtection="0"/>
    <xf numFmtId="0" fontId="59" fillId="21" borderId="2" applyNumberFormat="0" applyAlignment="0" applyProtection="0"/>
    <xf numFmtId="0" fontId="25" fillId="21" borderId="2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3" borderId="0" applyNumberFormat="0" applyBorder="0" applyAlignment="0" applyProtection="0"/>
    <xf numFmtId="0" fontId="27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4" fillId="0" borderId="0"/>
    <xf numFmtId="0" fontId="2" fillId="0" borderId="0"/>
    <xf numFmtId="0" fontId="14" fillId="0" borderId="0"/>
    <xf numFmtId="0" fontId="14" fillId="0" borderId="0" applyNumberFormat="0" applyFont="0" applyFill="0" applyBorder="0" applyAlignment="0" applyProtection="0">
      <alignment vertical="top"/>
    </xf>
    <xf numFmtId="0" fontId="14" fillId="0" borderId="0" applyNumberFormat="0" applyFont="0" applyFill="0" applyBorder="0" applyAlignment="0" applyProtection="0">
      <alignment vertical="top"/>
    </xf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61" fillId="3" borderId="0" applyNumberFormat="0" applyBorder="0" applyAlignment="0" applyProtection="0"/>
    <xf numFmtId="0" fontId="28" fillId="3" borderId="0" applyNumberFormat="0" applyBorder="0" applyAlignment="0" applyProtection="0"/>
    <xf numFmtId="0" fontId="6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3" fillId="25" borderId="9" applyNumberFormat="0" applyFont="0" applyAlignment="0" applyProtection="0"/>
    <xf numFmtId="0" fontId="14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8" applyNumberFormat="0" applyFill="0" applyAlignment="0" applyProtection="0"/>
    <xf numFmtId="0" fontId="30" fillId="0" borderId="8" applyNumberFormat="0" applyFill="0" applyAlignment="0" applyProtection="0"/>
    <xf numFmtId="0" fontId="3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04" fontId="67" fillId="0" borderId="0" applyFont="0" applyFill="0" applyBorder="0" applyAlignment="0" applyProtection="0"/>
    <xf numFmtId="205" fontId="67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68" fillId="4" borderId="0" applyNumberFormat="0" applyBorder="0" applyAlignment="0" applyProtection="0"/>
    <xf numFmtId="0" fontId="32" fillId="4" borderId="0" applyNumberFormat="0" applyBorder="0" applyAlignment="0" applyProtection="0"/>
    <xf numFmtId="207" fontId="69" fillId="22" borderId="12" applyFill="0" applyBorder="0">
      <alignment horizontal="center" vertical="center" wrapText="1"/>
      <protection locked="0"/>
    </xf>
    <xf numFmtId="202" fontId="70" fillId="0" borderId="0">
      <alignment wrapText="1"/>
    </xf>
    <xf numFmtId="202" fontId="37" fillId="0" borderId="0">
      <alignment wrapText="1"/>
    </xf>
  </cellStyleXfs>
  <cellXfs count="397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96" fontId="4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/>
    </xf>
    <xf numFmtId="197" fontId="5" fillId="0" borderId="0" xfId="0" applyNumberFormat="1" applyFont="1" applyFill="1" applyAlignment="1">
      <alignment vertical="center"/>
    </xf>
    <xf numFmtId="0" fontId="5" fillId="0" borderId="3" xfId="237" applyNumberFormat="1" applyFont="1" applyFill="1" applyBorder="1" applyAlignment="1">
      <alignment horizontal="left" vertical="top" wrapText="1"/>
    </xf>
    <xf numFmtId="0" fontId="13" fillId="0" borderId="0" xfId="0" applyFont="1" applyFill="1"/>
    <xf numFmtId="0" fontId="4" fillId="0" borderId="0" xfId="0" quotePrefix="1" applyFont="1" applyFill="1" applyBorder="1" applyAlignment="1">
      <alignment horizontal="center" vertical="center"/>
    </xf>
    <xf numFmtId="196" fontId="4" fillId="0" borderId="0" xfId="0" applyNumberFormat="1" applyFont="1" applyFill="1" applyBorder="1" applyAlignment="1">
      <alignment horizontal="right" vertical="center" wrapText="1"/>
    </xf>
    <xf numFmtId="19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center" vertical="center" wrapText="1"/>
    </xf>
    <xf numFmtId="19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center" vertical="center"/>
    </xf>
    <xf numFmtId="0" fontId="16" fillId="0" borderId="0" xfId="245" applyFont="1" applyFill="1"/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1" fillId="0" borderId="3" xfId="0" applyFont="1" applyFill="1" applyBorder="1" applyAlignment="1">
      <alignment horizontal="center" vertical="center" wrapText="1" shrinkToFit="1"/>
    </xf>
    <xf numFmtId="0" fontId="5" fillId="0" borderId="3" xfId="0" quotePrefix="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>
      <alignment horizontal="center"/>
    </xf>
    <xf numFmtId="0" fontId="5" fillId="0" borderId="0" xfId="245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197" fontId="5" fillId="0" borderId="0" xfId="0" quotePrefix="1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horizontal="center" vertical="center"/>
    </xf>
    <xf numFmtId="0" fontId="5" fillId="0" borderId="3" xfId="182" applyFont="1" applyFill="1" applyBorder="1" applyAlignment="1">
      <alignment horizontal="left" vertical="center" wrapText="1"/>
      <protection locked="0"/>
    </xf>
    <xf numFmtId="0" fontId="4" fillId="0" borderId="3" xfId="182" applyFont="1" applyFill="1" applyBorder="1" applyAlignment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 shrinkToFit="1"/>
    </xf>
    <xf numFmtId="3" fontId="5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quotePrefix="1" applyNumberFormat="1" applyFont="1" applyFill="1" applyBorder="1" applyAlignment="1">
      <alignment horizontal="left" vertical="center" wrapText="1"/>
    </xf>
    <xf numFmtId="49" fontId="4" fillId="0" borderId="3" xfId="0" quotePrefix="1" applyNumberFormat="1" applyFont="1" applyFill="1" applyBorder="1" applyAlignment="1">
      <alignment horizontal="left" vertical="center" wrapText="1"/>
    </xf>
    <xf numFmtId="197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71" fillId="0" borderId="0" xfId="0" applyFont="1" applyFill="1"/>
    <xf numFmtId="49" fontId="5" fillId="0" borderId="3" xfId="237" applyNumberFormat="1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vertical="center" wrapText="1"/>
    </xf>
    <xf numFmtId="197" fontId="4" fillId="0" borderId="0" xfId="0" applyNumberFormat="1" applyFont="1" applyFill="1" applyBorder="1" applyAlignment="1">
      <alignment vertical="center"/>
    </xf>
    <xf numFmtId="197" fontId="5" fillId="0" borderId="0" xfId="0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vertical="center" wrapText="1" shrinkToFit="1"/>
    </xf>
    <xf numFmtId="204" fontId="5" fillId="0" borderId="3" xfId="0" applyNumberFormat="1" applyFont="1" applyFill="1" applyBorder="1" applyAlignment="1">
      <alignment horizontal="center" vertical="center" wrapText="1"/>
    </xf>
    <xf numFmtId="210" fontId="5" fillId="0" borderId="3" xfId="0" applyNumberFormat="1" applyFont="1" applyFill="1" applyBorder="1" applyAlignment="1">
      <alignment horizontal="center" vertical="center" wrapText="1"/>
    </xf>
    <xf numFmtId="211" fontId="5" fillId="0" borderId="3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0" fillId="0" borderId="0" xfId="0" applyFill="1"/>
    <xf numFmtId="0" fontId="5" fillId="0" borderId="19" xfId="182" applyFont="1" applyFill="1" applyBorder="1" applyAlignment="1">
      <alignment horizontal="left" vertical="center" wrapText="1"/>
      <protection locked="0"/>
    </xf>
    <xf numFmtId="204" fontId="4" fillId="27" borderId="3" xfId="0" applyNumberFormat="1" applyFont="1" applyFill="1" applyBorder="1" applyAlignment="1">
      <alignment horizontal="center" vertical="center" wrapText="1"/>
    </xf>
    <xf numFmtId="204" fontId="4" fillId="0" borderId="3" xfId="0" applyNumberFormat="1" applyFont="1" applyFill="1" applyBorder="1" applyAlignment="1">
      <alignment horizontal="center" vertical="center" wrapText="1"/>
    </xf>
    <xf numFmtId="213" fontId="5" fillId="29" borderId="3" xfId="0" applyNumberFormat="1" applyFont="1" applyFill="1" applyBorder="1" applyAlignment="1">
      <alignment horizontal="center" vertical="center" wrapText="1"/>
    </xf>
    <xf numFmtId="213" fontId="5" fillId="0" borderId="3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9" xfId="0" quotePrefix="1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 shrinkToFit="1"/>
    </xf>
    <xf numFmtId="0" fontId="4" fillId="0" borderId="19" xfId="0" quotePrefix="1" applyFont="1" applyFill="1" applyBorder="1" applyAlignment="1">
      <alignment horizontal="center" vertical="center"/>
    </xf>
    <xf numFmtId="0" fontId="4" fillId="0" borderId="17" xfId="245" applyFont="1" applyFill="1" applyBorder="1" applyAlignment="1">
      <alignment horizontal="left" vertical="center" wrapText="1"/>
    </xf>
    <xf numFmtId="0" fontId="4" fillId="0" borderId="16" xfId="245" applyFont="1" applyFill="1" applyBorder="1" applyAlignment="1">
      <alignment horizontal="left" vertical="center" wrapText="1"/>
    </xf>
    <xf numFmtId="0" fontId="4" fillId="0" borderId="15" xfId="0" quotePrefix="1" applyFont="1" applyFill="1" applyBorder="1" applyAlignment="1">
      <alignment horizontal="center" vertical="center"/>
    </xf>
    <xf numFmtId="0" fontId="5" fillId="0" borderId="15" xfId="0" quotePrefix="1" applyFont="1" applyFill="1" applyBorder="1" applyAlignment="1">
      <alignment horizontal="center" vertical="center"/>
    </xf>
    <xf numFmtId="0" fontId="5" fillId="0" borderId="19" xfId="245" applyFont="1" applyFill="1" applyBorder="1" applyAlignment="1">
      <alignment horizontal="left" vertical="center" wrapText="1"/>
    </xf>
    <xf numFmtId="210" fontId="4" fillId="0" borderId="3" xfId="0" applyNumberFormat="1" applyFont="1" applyFill="1" applyBorder="1" applyAlignment="1">
      <alignment horizontal="center" vertical="center" wrapText="1"/>
    </xf>
    <xf numFmtId="211" fontId="4" fillId="0" borderId="3" xfId="0" applyNumberFormat="1" applyFont="1" applyFill="1" applyBorder="1" applyAlignment="1">
      <alignment horizontal="center" vertical="center" wrapText="1"/>
    </xf>
    <xf numFmtId="0" fontId="5" fillId="0" borderId="20" xfId="245" applyFont="1" applyFill="1" applyBorder="1" applyAlignment="1">
      <alignment horizontal="left" vertical="center" wrapText="1"/>
    </xf>
    <xf numFmtId="0" fontId="5" fillId="0" borderId="2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96" fontId="5" fillId="0" borderId="3" xfId="0" applyNumberFormat="1" applyFont="1" applyFill="1" applyBorder="1" applyAlignment="1">
      <alignment horizontal="center" vertical="center"/>
    </xf>
    <xf numFmtId="196" fontId="4" fillId="0" borderId="3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245" applyFont="1" applyFill="1" applyBorder="1" applyAlignment="1">
      <alignment horizontal="left" vertical="center" wrapText="1"/>
    </xf>
    <xf numFmtId="213" fontId="5" fillId="0" borderId="19" xfId="0" applyNumberFormat="1" applyFont="1" applyFill="1" applyBorder="1" applyAlignment="1">
      <alignment horizontal="center" vertical="center" wrapText="1"/>
    </xf>
    <xf numFmtId="196" fontId="5" fillId="0" borderId="3" xfId="291" applyNumberFormat="1" applyFont="1" applyFill="1" applyBorder="1" applyAlignment="1">
      <alignment horizontal="right" vertical="center" wrapText="1"/>
    </xf>
    <xf numFmtId="196" fontId="4" fillId="0" borderId="3" xfId="291" applyNumberFormat="1" applyFont="1" applyFill="1" applyBorder="1" applyAlignment="1">
      <alignment horizontal="right" vertical="center" wrapText="1"/>
    </xf>
    <xf numFmtId="204" fontId="4" fillId="3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204" fontId="5" fillId="0" borderId="0" xfId="0" applyNumberFormat="1" applyFont="1" applyFill="1" applyBorder="1" applyAlignment="1">
      <alignment horizontal="center" vertical="center" wrapText="1"/>
    </xf>
    <xf numFmtId="204" fontId="7" fillId="0" borderId="0" xfId="0" applyNumberFormat="1" applyFont="1" applyFill="1" applyBorder="1" applyAlignment="1">
      <alignment horizontal="center" vertical="center" wrapText="1"/>
    </xf>
    <xf numFmtId="197" fontId="7" fillId="0" borderId="0" xfId="0" applyNumberFormat="1" applyFont="1" applyFill="1" applyBorder="1" applyAlignment="1">
      <alignment horizontal="center" vertical="center" wrapText="1"/>
    </xf>
    <xf numFmtId="197" fontId="5" fillId="0" borderId="19" xfId="0" applyNumberFormat="1" applyFont="1" applyFill="1" applyBorder="1" applyAlignment="1">
      <alignment horizontal="right" vertical="center" wrapText="1"/>
    </xf>
    <xf numFmtId="197" fontId="4" fillId="0" borderId="19" xfId="0" applyNumberFormat="1" applyFont="1" applyFill="1" applyBorder="1" applyAlignment="1">
      <alignment horizontal="right" vertical="center" wrapText="1"/>
    </xf>
    <xf numFmtId="213" fontId="4" fillId="29" borderId="3" xfId="0" applyNumberFormat="1" applyFont="1" applyFill="1" applyBorder="1" applyAlignment="1">
      <alignment horizontal="center" vertical="center" wrapText="1"/>
    </xf>
    <xf numFmtId="0" fontId="4" fillId="26" borderId="14" xfId="245" applyFont="1" applyFill="1" applyBorder="1" applyAlignment="1">
      <alignment horizontal="left" vertical="center" wrapText="1"/>
    </xf>
    <xf numFmtId="0" fontId="4" fillId="26" borderId="3" xfId="0" applyFont="1" applyFill="1" applyBorder="1" applyAlignment="1">
      <alignment horizontal="left" vertical="center" wrapText="1"/>
    </xf>
    <xf numFmtId="197" fontId="5" fillId="30" borderId="3" xfId="237" applyNumberFormat="1" applyFont="1" applyFill="1" applyBorder="1" applyAlignment="1">
      <alignment horizontal="center" vertical="center" wrapText="1"/>
    </xf>
    <xf numFmtId="213" fontId="5" fillId="29" borderId="19" xfId="0" applyNumberFormat="1" applyFont="1" applyFill="1" applyBorder="1" applyAlignment="1">
      <alignment horizontal="center" vertical="center" wrapText="1"/>
    </xf>
    <xf numFmtId="213" fontId="5" fillId="29" borderId="15" xfId="0" applyNumberFormat="1" applyFont="1" applyFill="1" applyBorder="1" applyAlignment="1">
      <alignment horizontal="center" vertical="center" wrapText="1"/>
    </xf>
    <xf numFmtId="213" fontId="4" fillId="0" borderId="3" xfId="0" applyNumberFormat="1" applyFont="1" applyFill="1" applyBorder="1" applyAlignment="1">
      <alignment horizontal="center" vertical="center" wrapText="1"/>
    </xf>
    <xf numFmtId="210" fontId="5" fillId="30" borderId="3" xfId="0" applyNumberFormat="1" applyFont="1" applyFill="1" applyBorder="1" applyAlignment="1">
      <alignment horizontal="center" vertical="center" wrapText="1"/>
    </xf>
    <xf numFmtId="211" fontId="5" fillId="30" borderId="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>
      <alignment horizontal="center" vertical="center"/>
    </xf>
    <xf numFmtId="213" fontId="5" fillId="29" borderId="20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213" fontId="5" fillId="30" borderId="3" xfId="0" applyNumberFormat="1" applyFont="1" applyFill="1" applyBorder="1" applyAlignment="1">
      <alignment horizontal="center" vertical="center" wrapText="1"/>
    </xf>
    <xf numFmtId="213" fontId="4" fillId="27" borderId="3" xfId="0" applyNumberFormat="1" applyFont="1" applyFill="1" applyBorder="1" applyAlignment="1">
      <alignment horizontal="center" vertical="center" wrapText="1"/>
    </xf>
    <xf numFmtId="213" fontId="4" fillId="26" borderId="3" xfId="0" applyNumberFormat="1" applyFont="1" applyFill="1" applyBorder="1" applyAlignment="1">
      <alignment horizontal="center" vertical="center" wrapText="1"/>
    </xf>
    <xf numFmtId="213" fontId="4" fillId="30" borderId="3" xfId="0" applyNumberFormat="1" applyFont="1" applyFill="1" applyBorder="1" applyAlignment="1">
      <alignment horizontal="center" vertical="center" wrapText="1"/>
    </xf>
    <xf numFmtId="217" fontId="4" fillId="29" borderId="3" xfId="0" applyNumberFormat="1" applyFont="1" applyFill="1" applyBorder="1" applyAlignment="1">
      <alignment horizontal="center" vertical="center" wrapText="1"/>
    </xf>
    <xf numFmtId="213" fontId="5" fillId="27" borderId="3" xfId="0" applyNumberFormat="1" applyFont="1" applyFill="1" applyBorder="1" applyAlignment="1">
      <alignment horizontal="center" vertical="center" wrapText="1"/>
    </xf>
    <xf numFmtId="213" fontId="4" fillId="0" borderId="17" xfId="245" applyNumberFormat="1" applyFont="1" applyFill="1" applyBorder="1" applyAlignment="1">
      <alignment horizontal="left" vertical="center" wrapText="1"/>
    </xf>
    <xf numFmtId="210" fontId="73" fillId="0" borderId="3" xfId="0" applyNumberFormat="1" applyFont="1" applyFill="1" applyBorder="1" applyAlignment="1">
      <alignment horizontal="center" vertical="center" wrapText="1"/>
    </xf>
    <xf numFmtId="197" fontId="73" fillId="0" borderId="3" xfId="0" applyNumberFormat="1" applyFont="1" applyFill="1" applyBorder="1" applyAlignment="1">
      <alignment horizontal="right" vertical="center" wrapText="1"/>
    </xf>
    <xf numFmtId="210" fontId="74" fillId="0" borderId="3" xfId="0" applyNumberFormat="1" applyFont="1" applyFill="1" applyBorder="1" applyAlignment="1">
      <alignment horizontal="center" vertical="center" wrapText="1"/>
    </xf>
    <xf numFmtId="197" fontId="74" fillId="0" borderId="3" xfId="0" applyNumberFormat="1" applyFont="1" applyFill="1" applyBorder="1" applyAlignment="1">
      <alignment horizontal="right" vertical="center" wrapText="1"/>
    </xf>
    <xf numFmtId="197" fontId="73" fillId="0" borderId="3" xfId="0" applyNumberFormat="1" applyFont="1" applyFill="1" applyBorder="1" applyAlignment="1">
      <alignment horizontal="center" vertical="center" wrapText="1"/>
    </xf>
    <xf numFmtId="213" fontId="5" fillId="0" borderId="14" xfId="0" applyNumberFormat="1" applyFont="1" applyFill="1" applyBorder="1" applyAlignment="1">
      <alignment horizontal="center" vertical="center" wrapText="1"/>
    </xf>
    <xf numFmtId="213" fontId="5" fillId="0" borderId="17" xfId="0" applyNumberFormat="1" applyFont="1" applyFill="1" applyBorder="1" applyAlignment="1">
      <alignment horizontal="center" vertical="center" wrapText="1"/>
    </xf>
    <xf numFmtId="213" fontId="5" fillId="30" borderId="19" xfId="0" applyNumberFormat="1" applyFont="1" applyFill="1" applyBorder="1" applyAlignment="1">
      <alignment horizontal="center" vertical="center" wrapText="1"/>
    </xf>
    <xf numFmtId="213" fontId="4" fillId="0" borderId="19" xfId="0" applyNumberFormat="1" applyFont="1" applyFill="1" applyBorder="1" applyAlignment="1">
      <alignment horizontal="center" vertical="center" wrapText="1"/>
    </xf>
    <xf numFmtId="213" fontId="4" fillId="27" borderId="19" xfId="0" applyNumberFormat="1" applyFont="1" applyFill="1" applyBorder="1" applyAlignment="1">
      <alignment horizontal="center" vertical="center" wrapText="1"/>
    </xf>
    <xf numFmtId="213" fontId="5" fillId="31" borderId="19" xfId="0" applyNumberFormat="1" applyFont="1" applyFill="1" applyBorder="1" applyAlignment="1">
      <alignment horizontal="center" vertical="center" wrapText="1"/>
    </xf>
    <xf numFmtId="213" fontId="5" fillId="31" borderId="20" xfId="0" applyNumberFormat="1" applyFont="1" applyFill="1" applyBorder="1" applyAlignment="1">
      <alignment horizontal="center" vertical="center" wrapText="1"/>
    </xf>
    <xf numFmtId="213" fontId="5" fillId="0" borderId="20" xfId="0" applyNumberFormat="1" applyFont="1" applyFill="1" applyBorder="1" applyAlignment="1">
      <alignment horizontal="center" vertical="center" wrapText="1"/>
    </xf>
    <xf numFmtId="213" fontId="4" fillId="31" borderId="19" xfId="0" applyNumberFormat="1" applyFont="1" applyFill="1" applyBorder="1" applyAlignment="1">
      <alignment horizontal="center" vertical="center" wrapText="1"/>
    </xf>
    <xf numFmtId="213" fontId="5" fillId="31" borderId="3" xfId="0" applyNumberFormat="1" applyFont="1" applyFill="1" applyBorder="1" applyAlignment="1">
      <alignment horizontal="center" vertical="center" wrapText="1"/>
    </xf>
    <xf numFmtId="196" fontId="73" fillId="0" borderId="3" xfId="291" applyNumberFormat="1" applyFont="1" applyFill="1" applyBorder="1" applyAlignment="1">
      <alignment horizontal="right" vertical="center" wrapText="1"/>
    </xf>
    <xf numFmtId="204" fontId="73" fillId="0" borderId="3" xfId="0" applyNumberFormat="1" applyFont="1" applyFill="1" applyBorder="1" applyAlignment="1">
      <alignment horizontal="center" vertical="center" wrapText="1"/>
    </xf>
    <xf numFmtId="196" fontId="74" fillId="0" borderId="3" xfId="291" applyNumberFormat="1" applyFont="1" applyFill="1" applyBorder="1" applyAlignment="1">
      <alignment horizontal="right" vertical="center" wrapText="1"/>
    </xf>
    <xf numFmtId="213" fontId="73" fillId="0" borderId="3" xfId="0" applyNumberFormat="1" applyFont="1" applyFill="1" applyBorder="1" applyAlignment="1">
      <alignment horizontal="center" vertical="center" wrapText="1"/>
    </xf>
    <xf numFmtId="197" fontId="73" fillId="0" borderId="19" xfId="0" applyNumberFormat="1" applyFont="1" applyFill="1" applyBorder="1" applyAlignment="1">
      <alignment horizontal="right" vertical="center" wrapText="1"/>
    </xf>
    <xf numFmtId="213" fontId="75" fillId="0" borderId="3" xfId="0" applyNumberFormat="1" applyFont="1" applyFill="1" applyBorder="1" applyAlignment="1">
      <alignment horizontal="center" vertical="center" wrapText="1"/>
    </xf>
    <xf numFmtId="197" fontId="74" fillId="0" borderId="19" xfId="0" applyNumberFormat="1" applyFont="1" applyFill="1" applyBorder="1" applyAlignment="1">
      <alignment horizontal="right" vertical="center" wrapText="1"/>
    </xf>
    <xf numFmtId="197" fontId="73" fillId="0" borderId="20" xfId="0" applyNumberFormat="1" applyFont="1" applyFill="1" applyBorder="1" applyAlignment="1">
      <alignment horizontal="right" vertical="center" wrapText="1"/>
    </xf>
    <xf numFmtId="213" fontId="73" fillId="0" borderId="19" xfId="0" applyNumberFormat="1" applyFont="1" applyFill="1" applyBorder="1" applyAlignment="1">
      <alignment horizontal="center" vertical="center" wrapText="1"/>
    </xf>
    <xf numFmtId="213" fontId="73" fillId="0" borderId="15" xfId="0" applyNumberFormat="1" applyFont="1" applyFill="1" applyBorder="1" applyAlignment="1">
      <alignment horizontal="center" vertical="center" wrapText="1"/>
    </xf>
    <xf numFmtId="213" fontId="73" fillId="0" borderId="20" xfId="0" applyNumberFormat="1" applyFont="1" applyFill="1" applyBorder="1" applyAlignment="1">
      <alignment horizontal="center" vertical="center" wrapText="1"/>
    </xf>
    <xf numFmtId="213" fontId="73" fillId="0" borderId="3" xfId="291" applyNumberFormat="1" applyFont="1" applyFill="1" applyBorder="1" applyAlignment="1">
      <alignment horizontal="right" vertical="center" wrapText="1"/>
    </xf>
    <xf numFmtId="213" fontId="5" fillId="0" borderId="3" xfId="291" applyNumberFormat="1" applyFont="1" applyFill="1" applyBorder="1" applyAlignment="1">
      <alignment horizontal="right" vertical="center" wrapText="1"/>
    </xf>
    <xf numFmtId="197" fontId="73" fillId="0" borderId="3" xfId="237" applyNumberFormat="1" applyFont="1" applyFill="1" applyBorder="1" applyAlignment="1">
      <alignment horizontal="center" vertical="center" wrapText="1"/>
    </xf>
    <xf numFmtId="211" fontId="4" fillId="30" borderId="3" xfId="0" applyNumberFormat="1" applyFont="1" applyFill="1" applyBorder="1" applyAlignment="1">
      <alignment horizontal="center" vertical="center" wrapText="1"/>
    </xf>
    <xf numFmtId="217" fontId="76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4" xfId="237" applyNumberFormat="1" applyFont="1" applyFill="1" applyBorder="1" applyAlignment="1">
      <alignment horizontal="center" vertical="center" wrapText="1"/>
    </xf>
    <xf numFmtId="0" fontId="4" fillId="0" borderId="25" xfId="237" applyNumberFormat="1" applyFont="1" applyFill="1" applyBorder="1" applyAlignment="1">
      <alignment horizontal="center" vertical="center" wrapText="1"/>
    </xf>
    <xf numFmtId="0" fontId="4" fillId="0" borderId="26" xfId="237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97" fontId="5" fillId="0" borderId="13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72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5" fillId="0" borderId="3" xfId="245" applyFont="1" applyFill="1" applyBorder="1" applyAlignment="1">
      <alignment horizontal="center" vertical="center" wrapText="1"/>
    </xf>
    <xf numFmtId="0" fontId="4" fillId="0" borderId="0" xfId="245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3" xfId="245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5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211" fontId="5" fillId="0" borderId="14" xfId="0" applyNumberFormat="1" applyFont="1" applyFill="1" applyBorder="1" applyAlignment="1">
      <alignment horizontal="center" vertical="center" wrapText="1"/>
    </xf>
    <xf numFmtId="211" fontId="5" fillId="0" borderId="17" xfId="0" applyNumberFormat="1" applyFont="1" applyFill="1" applyBorder="1" applyAlignment="1">
      <alignment horizontal="center" vertical="center" wrapText="1"/>
    </xf>
    <xf numFmtId="211" fontId="5" fillId="0" borderId="16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211" fontId="4" fillId="30" borderId="14" xfId="0" applyNumberFormat="1" applyFont="1" applyFill="1" applyBorder="1" applyAlignment="1">
      <alignment horizontal="center" vertical="center" wrapText="1"/>
    </xf>
    <xf numFmtId="211" fontId="4" fillId="30" borderId="17" xfId="0" applyNumberFormat="1" applyFont="1" applyFill="1" applyBorder="1" applyAlignment="1">
      <alignment horizontal="center" vertical="center" wrapText="1"/>
    </xf>
    <xf numFmtId="211" fontId="4" fillId="30" borderId="16" xfId="0" applyNumberFormat="1" applyFont="1" applyFill="1" applyBorder="1" applyAlignment="1">
      <alignment horizontal="center" vertical="center" wrapText="1"/>
    </xf>
    <xf numFmtId="211" fontId="5" fillId="30" borderId="14" xfId="0" applyNumberFormat="1" applyFont="1" applyFill="1" applyBorder="1" applyAlignment="1">
      <alignment horizontal="center" vertical="center" wrapText="1"/>
    </xf>
    <xf numFmtId="211" fontId="5" fillId="30" borderId="17" xfId="0" applyNumberFormat="1" applyFont="1" applyFill="1" applyBorder="1" applyAlignment="1">
      <alignment horizontal="center" vertical="center" wrapText="1"/>
    </xf>
    <xf numFmtId="211" fontId="5" fillId="30" borderId="16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211" fontId="5" fillId="0" borderId="14" xfId="291" applyNumberFormat="1" applyFont="1" applyFill="1" applyBorder="1" applyAlignment="1">
      <alignment horizontal="right" vertical="center" wrapText="1"/>
    </xf>
    <xf numFmtId="211" fontId="5" fillId="0" borderId="16" xfId="291" applyNumberFormat="1" applyFont="1" applyFill="1" applyBorder="1" applyAlignment="1">
      <alignment horizontal="right" vertical="center" wrapText="1"/>
    </xf>
    <xf numFmtId="210" fontId="5" fillId="0" borderId="3" xfId="0" applyNumberFormat="1" applyFont="1" applyFill="1" applyBorder="1" applyAlignment="1">
      <alignment horizontal="center" vertical="center" wrapText="1"/>
    </xf>
    <xf numFmtId="211" fontId="4" fillId="0" borderId="14" xfId="291" applyNumberFormat="1" applyFont="1" applyFill="1" applyBorder="1" applyAlignment="1">
      <alignment horizontal="right" vertical="center" wrapText="1"/>
    </xf>
    <xf numFmtId="211" fontId="4" fillId="0" borderId="16" xfId="291" applyNumberFormat="1" applyFont="1" applyFill="1" applyBorder="1" applyAlignment="1">
      <alignment horizontal="right" vertical="center" wrapText="1"/>
    </xf>
    <xf numFmtId="21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210" fontId="4" fillId="30" borderId="14" xfId="0" applyNumberFormat="1" applyFont="1" applyFill="1" applyBorder="1" applyAlignment="1">
      <alignment horizontal="center" vertical="center" wrapText="1"/>
    </xf>
    <xf numFmtId="210" fontId="4" fillId="30" borderId="16" xfId="0" applyNumberFormat="1" applyFont="1" applyFill="1" applyBorder="1" applyAlignment="1">
      <alignment horizontal="center" vertical="center" wrapText="1"/>
    </xf>
    <xf numFmtId="210" fontId="5" fillId="0" borderId="14" xfId="0" applyNumberFormat="1" applyFont="1" applyFill="1" applyBorder="1" applyAlignment="1">
      <alignment horizontal="center" vertical="center" wrapText="1"/>
    </xf>
    <xf numFmtId="210" fontId="5" fillId="0" borderId="16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210" fontId="5" fillId="30" borderId="14" xfId="0" applyNumberFormat="1" applyFont="1" applyFill="1" applyBorder="1" applyAlignment="1">
      <alignment horizontal="center" vertical="center" wrapText="1"/>
    </xf>
    <xf numFmtId="210" fontId="5" fillId="30" borderId="1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97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97" fontId="5" fillId="0" borderId="14" xfId="0" applyNumberFormat="1" applyFont="1" applyFill="1" applyBorder="1" applyAlignment="1">
      <alignment horizontal="center" vertical="center" wrapText="1"/>
    </xf>
    <xf numFmtId="197" fontId="5" fillId="0" borderId="16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210" fontId="5" fillId="0" borderId="1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 shrinkToFit="1"/>
    </xf>
    <xf numFmtId="210" fontId="4" fillId="30" borderId="17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center" vertical="center" wrapText="1" shrinkToFit="1"/>
    </xf>
    <xf numFmtId="0" fontId="5" fillId="0" borderId="3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33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right" vertical="center"/>
    </xf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36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5" fillId="0" borderId="14" xfId="0" applyNumberFormat="1" applyFont="1" applyFill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 shrinkToFit="1"/>
    </xf>
    <xf numFmtId="0" fontId="4" fillId="0" borderId="17" xfId="0" applyFont="1" applyFill="1" applyBorder="1" applyAlignment="1">
      <alignment horizontal="left" vertical="center" wrapText="1" shrinkToFit="1"/>
    </xf>
    <xf numFmtId="0" fontId="4" fillId="0" borderId="16" xfId="0" applyFont="1" applyFill="1" applyBorder="1" applyAlignment="1">
      <alignment horizontal="left" vertical="center" wrapText="1" shrinkToFit="1"/>
    </xf>
    <xf numFmtId="49" fontId="11" fillId="0" borderId="14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left" vertical="center" wrapText="1"/>
    </xf>
    <xf numFmtId="3" fontId="11" fillId="0" borderId="14" xfId="0" applyNumberFormat="1" applyFont="1" applyFill="1" applyBorder="1" applyAlignment="1">
      <alignment horizontal="center" vertical="center" wrapText="1" shrinkToFit="1"/>
    </xf>
    <xf numFmtId="3" fontId="11" fillId="0" borderId="16" xfId="0" applyNumberFormat="1" applyFont="1" applyFill="1" applyBorder="1" applyAlignment="1">
      <alignment horizontal="center" vertical="center" wrapText="1" shrinkToFit="1"/>
    </xf>
    <xf numFmtId="0" fontId="11" fillId="0" borderId="14" xfId="0" applyNumberFormat="1" applyFont="1" applyFill="1" applyBorder="1" applyAlignment="1">
      <alignment horizontal="center" vertical="center" wrapText="1" shrinkToFit="1"/>
    </xf>
    <xf numFmtId="0" fontId="11" fillId="0" borderId="16" xfId="0" applyNumberFormat="1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 shrinkToFit="1"/>
    </xf>
    <xf numFmtId="0" fontId="11" fillId="0" borderId="16" xfId="0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211" fontId="73" fillId="0" borderId="14" xfId="0" applyNumberFormat="1" applyFont="1" applyFill="1" applyBorder="1" applyAlignment="1">
      <alignment horizontal="center" vertical="center" wrapText="1"/>
    </xf>
    <xf numFmtId="211" fontId="73" fillId="0" borderId="17" xfId="0" applyNumberFormat="1" applyFont="1" applyFill="1" applyBorder="1" applyAlignment="1">
      <alignment horizontal="center" vertical="center" wrapText="1"/>
    </xf>
    <xf numFmtId="211" fontId="73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211" fontId="74" fillId="0" borderId="14" xfId="0" applyNumberFormat="1" applyFont="1" applyFill="1" applyBorder="1" applyAlignment="1">
      <alignment horizontal="center" vertical="center" wrapText="1"/>
    </xf>
    <xf numFmtId="211" fontId="74" fillId="0" borderId="17" xfId="0" applyNumberFormat="1" applyFont="1" applyFill="1" applyBorder="1" applyAlignment="1">
      <alignment horizontal="center" vertical="center" wrapText="1"/>
    </xf>
    <xf numFmtId="211" fontId="74" fillId="0" borderId="1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/>
    </xf>
    <xf numFmtId="210" fontId="4" fillId="0" borderId="14" xfId="0" applyNumberFormat="1" applyFont="1" applyFill="1" applyBorder="1" applyAlignment="1">
      <alignment horizontal="center" vertical="center" wrapText="1"/>
    </xf>
    <xf numFmtId="210" fontId="4" fillId="0" borderId="17" xfId="0" applyNumberFormat="1" applyFont="1" applyFill="1" applyBorder="1" applyAlignment="1">
      <alignment horizontal="center" vertical="center" wrapText="1"/>
    </xf>
    <xf numFmtId="210" fontId="4" fillId="0" borderId="16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5" fillId="0" borderId="17" xfId="0" applyNumberFormat="1" applyFont="1" applyFill="1" applyBorder="1" applyAlignment="1">
      <alignment horizontal="left" vertical="center" wrapText="1" shrinkToFit="1"/>
    </xf>
    <xf numFmtId="0" fontId="5" fillId="0" borderId="16" xfId="0" applyNumberFormat="1" applyFont="1" applyFill="1" applyBorder="1" applyAlignment="1">
      <alignment horizontal="left" vertical="center" wrapText="1" shrinkToFit="1"/>
    </xf>
    <xf numFmtId="0" fontId="4" fillId="0" borderId="14" xfId="0" applyNumberFormat="1" applyFont="1" applyFill="1" applyBorder="1" applyAlignment="1">
      <alignment horizontal="left" vertical="center" wrapText="1" shrinkToFit="1"/>
    </xf>
    <xf numFmtId="0" fontId="4" fillId="0" borderId="17" xfId="0" applyNumberFormat="1" applyFont="1" applyFill="1" applyBorder="1" applyAlignment="1">
      <alignment horizontal="left" vertical="center" wrapText="1" shrinkToFit="1"/>
    </xf>
    <xf numFmtId="0" fontId="4" fillId="0" borderId="16" xfId="0" applyNumberFormat="1" applyFont="1" applyFill="1" applyBorder="1" applyAlignment="1">
      <alignment horizontal="left" vertical="center" wrapText="1" shrinkToFit="1"/>
    </xf>
    <xf numFmtId="3" fontId="5" fillId="0" borderId="3" xfId="0" applyNumberFormat="1" applyFont="1" applyFill="1" applyBorder="1" applyAlignment="1">
      <alignment horizontal="left" vertical="center" wrapText="1"/>
    </xf>
    <xf numFmtId="196" fontId="4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210" fontId="4" fillId="3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" xfId="291" builtinId="5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L494"/>
  <sheetViews>
    <sheetView view="pageBreakPreview" topLeftCell="A20" zoomScale="65" zoomScaleNormal="70" zoomScaleSheetLayoutView="65" workbookViewId="0">
      <selection activeCell="D140" sqref="D140"/>
    </sheetView>
  </sheetViews>
  <sheetFormatPr defaultRowHeight="18.75"/>
  <cols>
    <col min="1" max="1" width="86.140625" style="3" customWidth="1"/>
    <col min="2" max="2" width="17.140625" style="25" customWidth="1"/>
    <col min="3" max="6" width="30.7109375" style="25" customWidth="1"/>
    <col min="7" max="7" width="25.7109375" style="25" customWidth="1"/>
    <col min="8" max="8" width="21.7109375" style="25" customWidth="1"/>
    <col min="9" max="9" width="10" style="3" customWidth="1"/>
    <col min="10" max="10" width="9.5703125" style="3" customWidth="1"/>
    <col min="11" max="16384" width="9.140625" style="3"/>
  </cols>
  <sheetData>
    <row r="1" spans="1:12" ht="18.75" customHeight="1">
      <c r="B1" s="22"/>
      <c r="C1" s="22"/>
      <c r="D1" s="22"/>
      <c r="E1" s="3"/>
      <c r="F1" s="227" t="s">
        <v>463</v>
      </c>
      <c r="G1" s="227"/>
      <c r="H1" s="227"/>
      <c r="I1" s="118"/>
      <c r="J1" s="118"/>
      <c r="K1" s="118"/>
      <c r="L1" s="118"/>
    </row>
    <row r="2" spans="1:12" ht="18.75" customHeight="1">
      <c r="A2" s="77"/>
      <c r="E2" s="3"/>
      <c r="F2" s="227" t="s">
        <v>464</v>
      </c>
      <c r="G2" s="227"/>
      <c r="H2" s="227"/>
      <c r="I2" s="118"/>
      <c r="J2" s="118"/>
      <c r="K2" s="118"/>
      <c r="L2" s="118"/>
    </row>
    <row r="3" spans="1:12" ht="18.75" customHeight="1">
      <c r="A3" s="25"/>
      <c r="E3" s="76"/>
      <c r="F3" s="227" t="s">
        <v>465</v>
      </c>
      <c r="G3" s="227"/>
      <c r="H3" s="227"/>
      <c r="I3" s="118"/>
      <c r="J3" s="118"/>
      <c r="K3" s="118"/>
      <c r="L3" s="118"/>
    </row>
    <row r="4" spans="1:12" ht="18.75" customHeight="1">
      <c r="A4" s="25"/>
      <c r="E4" s="76"/>
      <c r="F4" s="76"/>
      <c r="G4" s="76"/>
      <c r="H4" s="76"/>
      <c r="I4" s="118"/>
      <c r="J4" s="118"/>
      <c r="K4" s="118"/>
      <c r="L4" s="118"/>
    </row>
    <row r="5" spans="1:12" ht="18.75" customHeight="1">
      <c r="A5" s="25"/>
      <c r="E5" s="76"/>
      <c r="F5" s="76"/>
      <c r="G5" s="76"/>
      <c r="H5" s="76"/>
      <c r="I5" s="118"/>
      <c r="J5" s="118"/>
      <c r="K5" s="118"/>
      <c r="L5" s="118"/>
    </row>
    <row r="6" spans="1:12">
      <c r="B6" s="4"/>
      <c r="C6" s="4"/>
      <c r="D6" s="4"/>
      <c r="F6" s="110"/>
    </row>
    <row r="7" spans="1:12" ht="20.100000000000001" customHeight="1">
      <c r="A7" s="73"/>
      <c r="B7" s="215"/>
      <c r="C7" s="215"/>
      <c r="D7" s="215"/>
      <c r="E7" s="215"/>
      <c r="F7" s="74"/>
      <c r="G7" s="41" t="s">
        <v>118</v>
      </c>
      <c r="H7" s="6" t="s">
        <v>180</v>
      </c>
    </row>
    <row r="8" spans="1:12" ht="20.100000000000001" customHeight="1">
      <c r="A8" s="78" t="s">
        <v>14</v>
      </c>
      <c r="B8" s="215" t="s">
        <v>437</v>
      </c>
      <c r="C8" s="215"/>
      <c r="D8" s="215"/>
      <c r="E8" s="215"/>
      <c r="F8" s="80"/>
      <c r="G8" s="15" t="s">
        <v>113</v>
      </c>
      <c r="H8" s="6">
        <v>32449924</v>
      </c>
    </row>
    <row r="9" spans="1:12" ht="20.100000000000001" customHeight="1">
      <c r="A9" s="73" t="s">
        <v>15</v>
      </c>
      <c r="B9" s="215" t="s">
        <v>456</v>
      </c>
      <c r="C9" s="215"/>
      <c r="D9" s="215"/>
      <c r="E9" s="215"/>
      <c r="F9" s="74"/>
      <c r="G9" s="15" t="s">
        <v>112</v>
      </c>
      <c r="H9" s="6">
        <v>150</v>
      </c>
    </row>
    <row r="10" spans="1:12" ht="20.100000000000001" customHeight="1">
      <c r="A10" s="73" t="s">
        <v>20</v>
      </c>
      <c r="B10" s="215" t="s">
        <v>462</v>
      </c>
      <c r="C10" s="215"/>
      <c r="D10" s="215"/>
      <c r="E10" s="215"/>
      <c r="F10" s="74"/>
      <c r="G10" s="15" t="s">
        <v>111</v>
      </c>
      <c r="H10" s="6">
        <v>5610700000</v>
      </c>
    </row>
    <row r="11" spans="1:12" ht="20.100000000000001" customHeight="1">
      <c r="A11" s="78" t="s">
        <v>67</v>
      </c>
      <c r="B11" s="215" t="s">
        <v>451</v>
      </c>
      <c r="C11" s="215"/>
      <c r="D11" s="215"/>
      <c r="E11" s="215"/>
      <c r="F11" s="80"/>
      <c r="G11" s="15" t="s">
        <v>9</v>
      </c>
      <c r="H11" s="6"/>
    </row>
    <row r="12" spans="1:12" ht="20.100000000000001" customHeight="1">
      <c r="A12" s="78" t="s">
        <v>17</v>
      </c>
      <c r="B12" s="215"/>
      <c r="C12" s="215"/>
      <c r="D12" s="215"/>
      <c r="E12" s="215"/>
      <c r="F12" s="80"/>
      <c r="G12" s="15" t="s">
        <v>8</v>
      </c>
      <c r="H12" s="6"/>
    </row>
    <row r="13" spans="1:12" ht="20.100000000000001" customHeight="1">
      <c r="A13" s="78" t="s">
        <v>16</v>
      </c>
      <c r="B13" s="215" t="s">
        <v>452</v>
      </c>
      <c r="C13" s="215"/>
      <c r="D13" s="215"/>
      <c r="E13" s="215"/>
      <c r="F13" s="80"/>
      <c r="G13" s="15" t="s">
        <v>10</v>
      </c>
      <c r="H13" s="6" t="s">
        <v>453</v>
      </c>
    </row>
    <row r="14" spans="1:12" ht="20.100000000000001" customHeight="1">
      <c r="A14" s="78" t="s">
        <v>390</v>
      </c>
      <c r="B14" s="215" t="s">
        <v>455</v>
      </c>
      <c r="C14" s="215"/>
      <c r="D14" s="215"/>
      <c r="E14" s="215"/>
      <c r="F14" s="215" t="s">
        <v>138</v>
      </c>
      <c r="G14" s="219"/>
      <c r="H14" s="12"/>
    </row>
    <row r="15" spans="1:12" ht="20.100000000000001" customHeight="1">
      <c r="A15" s="78" t="s">
        <v>21</v>
      </c>
      <c r="B15" s="215" t="s">
        <v>450</v>
      </c>
      <c r="C15" s="215"/>
      <c r="D15" s="215"/>
      <c r="E15" s="215"/>
      <c r="F15" s="215" t="s">
        <v>139</v>
      </c>
      <c r="G15" s="216"/>
      <c r="H15" s="12"/>
    </row>
    <row r="16" spans="1:12" ht="20.100000000000001" customHeight="1">
      <c r="A16" s="78" t="s">
        <v>94</v>
      </c>
      <c r="B16" s="215">
        <v>7</v>
      </c>
      <c r="C16" s="215"/>
      <c r="D16" s="215"/>
      <c r="E16" s="215"/>
      <c r="F16" s="79"/>
      <c r="G16" s="79"/>
      <c r="H16" s="79"/>
    </row>
    <row r="17" spans="1:8" ht="20.100000000000001" customHeight="1">
      <c r="A17" s="73" t="s">
        <v>11</v>
      </c>
      <c r="B17" s="215" t="s">
        <v>454</v>
      </c>
      <c r="C17" s="215"/>
      <c r="D17" s="215"/>
      <c r="E17" s="215"/>
      <c r="F17" s="75"/>
      <c r="G17" s="75"/>
      <c r="H17" s="75"/>
    </row>
    <row r="18" spans="1:8" ht="20.100000000000001" customHeight="1">
      <c r="A18" s="78" t="s">
        <v>12</v>
      </c>
      <c r="B18" s="215" t="s">
        <v>457</v>
      </c>
      <c r="C18" s="215"/>
      <c r="D18" s="215"/>
      <c r="E18" s="215"/>
      <c r="F18" s="79"/>
      <c r="G18" s="79"/>
      <c r="H18" s="79"/>
    </row>
    <row r="19" spans="1:8" ht="20.100000000000001" customHeight="1">
      <c r="A19" s="73" t="s">
        <v>13</v>
      </c>
      <c r="B19" s="215" t="s">
        <v>468</v>
      </c>
      <c r="C19" s="215"/>
      <c r="D19" s="215"/>
      <c r="E19" s="215"/>
      <c r="F19" s="75"/>
      <c r="G19" s="75"/>
      <c r="H19" s="75"/>
    </row>
    <row r="20" spans="1:8" ht="19.5" customHeight="1">
      <c r="A20" s="76"/>
      <c r="B20" s="3"/>
      <c r="C20" s="3"/>
      <c r="D20" s="3"/>
      <c r="E20" s="3"/>
      <c r="F20" s="3"/>
      <c r="G20" s="3"/>
      <c r="H20" s="3"/>
    </row>
    <row r="21" spans="1:8" ht="19.5" customHeight="1">
      <c r="A21" s="217" t="s">
        <v>163</v>
      </c>
      <c r="B21" s="217"/>
      <c r="C21" s="217"/>
      <c r="D21" s="217"/>
      <c r="E21" s="217"/>
      <c r="F21" s="217"/>
      <c r="G21" s="217"/>
      <c r="H21" s="217"/>
    </row>
    <row r="22" spans="1:8">
      <c r="A22" s="217" t="s">
        <v>164</v>
      </c>
      <c r="B22" s="217"/>
      <c r="C22" s="217"/>
      <c r="D22" s="217"/>
      <c r="E22" s="217"/>
      <c r="F22" s="217"/>
      <c r="G22" s="217"/>
      <c r="H22" s="217"/>
    </row>
    <row r="23" spans="1:8">
      <c r="A23" s="217" t="s">
        <v>467</v>
      </c>
      <c r="B23" s="217"/>
      <c r="C23" s="217"/>
      <c r="D23" s="217"/>
      <c r="E23" s="217"/>
      <c r="F23" s="217"/>
      <c r="G23" s="217"/>
      <c r="H23" s="217"/>
    </row>
    <row r="24" spans="1:8">
      <c r="A24" s="226" t="s">
        <v>165</v>
      </c>
      <c r="B24" s="226"/>
      <c r="C24" s="226"/>
      <c r="D24" s="226"/>
      <c r="E24" s="226"/>
      <c r="F24" s="226"/>
      <c r="G24" s="226"/>
      <c r="H24" s="226"/>
    </row>
    <row r="25" spans="1:8" ht="9" customHeight="1">
      <c r="A25" s="13"/>
      <c r="B25" s="13"/>
      <c r="C25" s="13"/>
      <c r="D25" s="13"/>
      <c r="E25" s="13"/>
      <c r="F25" s="13"/>
      <c r="G25" s="13"/>
      <c r="H25" s="13"/>
    </row>
    <row r="26" spans="1:8">
      <c r="A26" s="217" t="s">
        <v>145</v>
      </c>
      <c r="B26" s="217"/>
      <c r="C26" s="217"/>
      <c r="D26" s="217"/>
      <c r="E26" s="217"/>
      <c r="F26" s="217"/>
      <c r="G26" s="217"/>
      <c r="H26" s="217"/>
    </row>
    <row r="27" spans="1:8" ht="12" customHeight="1">
      <c r="B27" s="27"/>
      <c r="C27" s="27"/>
      <c r="D27" s="27"/>
      <c r="E27" s="27"/>
      <c r="F27" s="27"/>
      <c r="G27" s="27"/>
      <c r="H27" s="27"/>
    </row>
    <row r="28" spans="1:8" ht="43.5" customHeight="1">
      <c r="A28" s="218" t="s">
        <v>196</v>
      </c>
      <c r="B28" s="213" t="s">
        <v>18</v>
      </c>
      <c r="C28" s="213" t="s">
        <v>161</v>
      </c>
      <c r="D28" s="213"/>
      <c r="E28" s="214" t="s">
        <v>386</v>
      </c>
      <c r="F28" s="214"/>
      <c r="G28" s="214"/>
      <c r="H28" s="214"/>
    </row>
    <row r="29" spans="1:8" ht="44.25" customHeight="1">
      <c r="A29" s="218"/>
      <c r="B29" s="213"/>
      <c r="C29" s="7" t="s">
        <v>183</v>
      </c>
      <c r="D29" s="7" t="s">
        <v>184</v>
      </c>
      <c r="E29" s="71" t="s">
        <v>185</v>
      </c>
      <c r="F29" s="71" t="s">
        <v>172</v>
      </c>
      <c r="G29" s="71" t="s">
        <v>191</v>
      </c>
      <c r="H29" s="71" t="s">
        <v>192</v>
      </c>
    </row>
    <row r="30" spans="1:8" ht="19.5" thickBot="1">
      <c r="A30" s="6">
        <v>1</v>
      </c>
      <c r="B30" s="7">
        <v>2</v>
      </c>
      <c r="C30" s="6">
        <v>3</v>
      </c>
      <c r="D30" s="7">
        <v>4</v>
      </c>
      <c r="E30" s="6">
        <v>5</v>
      </c>
      <c r="F30" s="7">
        <v>6</v>
      </c>
      <c r="G30" s="6">
        <v>7</v>
      </c>
      <c r="H30" s="7">
        <v>8</v>
      </c>
    </row>
    <row r="31" spans="1:8" s="5" customFormat="1" ht="19.5" thickBot="1">
      <c r="A31" s="223" t="s">
        <v>88</v>
      </c>
      <c r="B31" s="224"/>
      <c r="C31" s="224"/>
      <c r="D31" s="224"/>
      <c r="E31" s="224"/>
      <c r="F31" s="224"/>
      <c r="G31" s="224"/>
      <c r="H31" s="225"/>
    </row>
    <row r="32" spans="1:8" s="5" customFormat="1" ht="20.100000000000001" customHeight="1">
      <c r="A32" s="119" t="s">
        <v>146</v>
      </c>
      <c r="B32" s="115">
        <v>1000</v>
      </c>
      <c r="C32" s="152">
        <f>'I. Фін результат'!C7</f>
        <v>489.8</v>
      </c>
      <c r="D32" s="152">
        <f>'I. Фін результат'!D7</f>
        <v>609.50000000000011</v>
      </c>
      <c r="E32" s="152">
        <f>'I. Фін результат'!E7</f>
        <v>242</v>
      </c>
      <c r="F32" s="152">
        <f>'I. Фін результат'!F7</f>
        <v>367.1</v>
      </c>
      <c r="G32" s="152">
        <f>F32-E32</f>
        <v>125.10000000000002</v>
      </c>
      <c r="H32" s="160">
        <f>(F32/E32)*100</f>
        <v>151.69421487603307</v>
      </c>
    </row>
    <row r="33" spans="1:10" s="5" customFormat="1" ht="20.100000000000001" customHeight="1">
      <c r="A33" s="85" t="s">
        <v>130</v>
      </c>
      <c r="B33" s="7">
        <v>1010</v>
      </c>
      <c r="C33" s="152">
        <f>'I. Фін результат'!C8</f>
        <v>-307.10000000000002</v>
      </c>
      <c r="D33" s="152">
        <f>'I. Фін результат'!D8</f>
        <v>-350.99999999999994</v>
      </c>
      <c r="E33" s="152">
        <f>'I. Фін результат'!E8</f>
        <v>-148</v>
      </c>
      <c r="F33" s="152">
        <f>'I. Фін результат'!F8</f>
        <v>-179.60000000000002</v>
      </c>
      <c r="G33" s="123">
        <f>F33-E33</f>
        <v>-31.600000000000023</v>
      </c>
      <c r="H33" s="160">
        <f t="shared" ref="H33:H78" si="0">(F33/E33)*100</f>
        <v>121.35135135135138</v>
      </c>
    </row>
    <row r="34" spans="1:10" s="5" customFormat="1" ht="20.100000000000001" customHeight="1">
      <c r="A34" s="86" t="s">
        <v>186</v>
      </c>
      <c r="B34" s="7">
        <v>1020</v>
      </c>
      <c r="C34" s="176">
        <f>SUM(C32:C33)</f>
        <v>182.7</v>
      </c>
      <c r="D34" s="176">
        <f>SUM(D32:D33)</f>
        <v>258.50000000000017</v>
      </c>
      <c r="E34" s="176">
        <f>SUM(E32:E33)</f>
        <v>94</v>
      </c>
      <c r="F34" s="176">
        <f>SUM(F32:F33)</f>
        <v>187.5</v>
      </c>
      <c r="G34" s="168">
        <f t="shared" ref="G34:G78" si="1">F34-E34</f>
        <v>93.5</v>
      </c>
      <c r="H34" s="161">
        <f t="shared" si="0"/>
        <v>199.468085106383</v>
      </c>
    </row>
    <row r="35" spans="1:10" s="5" customFormat="1" ht="20.100000000000001" customHeight="1">
      <c r="A35" s="85" t="s">
        <v>156</v>
      </c>
      <c r="B35" s="9">
        <v>1030</v>
      </c>
      <c r="C35" s="152">
        <f>'I. Фін результат'!C21</f>
        <v>-182.79999999999998</v>
      </c>
      <c r="D35" s="152">
        <f>'I. Фін результат'!D21</f>
        <v>-257.5</v>
      </c>
      <c r="E35" s="152">
        <f>'I. Фін результат'!E21</f>
        <v>-92.5</v>
      </c>
      <c r="F35" s="152">
        <f>'I. Фін результат'!F21</f>
        <v>-187.20000000000002</v>
      </c>
      <c r="G35" s="123">
        <f t="shared" si="1"/>
        <v>-94.700000000000017</v>
      </c>
      <c r="H35" s="160">
        <f t="shared" si="0"/>
        <v>202.37837837837839</v>
      </c>
      <c r="J35" s="212"/>
    </row>
    <row r="36" spans="1:10" s="5" customFormat="1" ht="20.100000000000001" customHeight="1">
      <c r="A36" s="8" t="s">
        <v>95</v>
      </c>
      <c r="B36" s="9">
        <v>1031</v>
      </c>
      <c r="C36" s="152" t="str">
        <f>'I. Фін результат'!C22</f>
        <v>(    )</v>
      </c>
      <c r="D36" s="152" t="str">
        <f>'I. Фін результат'!D22</f>
        <v>(    )</v>
      </c>
      <c r="E36" s="152" t="str">
        <f>'I. Фін результат'!E22</f>
        <v>(    )</v>
      </c>
      <c r="F36" s="152" t="str">
        <f>'I. Фін результат'!F22</f>
        <v>(    )</v>
      </c>
      <c r="G36" s="200" t="e">
        <f t="shared" si="1"/>
        <v>#VALUE!</v>
      </c>
      <c r="H36" s="201" t="e">
        <f t="shared" si="0"/>
        <v>#VALUE!</v>
      </c>
      <c r="J36" s="212"/>
    </row>
    <row r="37" spans="1:10" s="5" customFormat="1" ht="20.100000000000001" customHeight="1">
      <c r="A37" s="8" t="s">
        <v>148</v>
      </c>
      <c r="B37" s="9">
        <v>1032</v>
      </c>
      <c r="C37" s="152" t="str">
        <f>'I. Фін результат'!C23</f>
        <v>(    )</v>
      </c>
      <c r="D37" s="152" t="str">
        <f>'I. Фін результат'!D23</f>
        <v>(    )</v>
      </c>
      <c r="E37" s="152" t="str">
        <f>'I. Фін результат'!E23</f>
        <v>(    )</v>
      </c>
      <c r="F37" s="152" t="str">
        <f>'I. Фін результат'!F23</f>
        <v>(    )</v>
      </c>
      <c r="G37" s="200" t="e">
        <f t="shared" si="1"/>
        <v>#VALUE!</v>
      </c>
      <c r="H37" s="201" t="e">
        <f t="shared" si="0"/>
        <v>#VALUE!</v>
      </c>
    </row>
    <row r="38" spans="1:10" s="5" customFormat="1" ht="20.100000000000001" customHeight="1">
      <c r="A38" s="8" t="s">
        <v>58</v>
      </c>
      <c r="B38" s="9">
        <v>1033</v>
      </c>
      <c r="C38" s="152" t="str">
        <f>'I. Фін результат'!C24</f>
        <v>(    )</v>
      </c>
      <c r="D38" s="152" t="str">
        <f>'I. Фін результат'!D24</f>
        <v>(    )</v>
      </c>
      <c r="E38" s="152" t="str">
        <f>'I. Фін результат'!E24</f>
        <v>(    )</v>
      </c>
      <c r="F38" s="152" t="str">
        <f>'I. Фін результат'!F24</f>
        <v>(    )</v>
      </c>
      <c r="G38" s="200" t="e">
        <f t="shared" si="1"/>
        <v>#VALUE!</v>
      </c>
      <c r="H38" s="201" t="e">
        <f t="shared" si="0"/>
        <v>#VALUE!</v>
      </c>
    </row>
    <row r="39" spans="1:10" s="5" customFormat="1" ht="20.100000000000001" customHeight="1">
      <c r="A39" s="8" t="s">
        <v>22</v>
      </c>
      <c r="B39" s="9">
        <v>1034</v>
      </c>
      <c r="C39" s="152" t="str">
        <f>'I. Фін результат'!C25</f>
        <v>(    )</v>
      </c>
      <c r="D39" s="152" t="str">
        <f>'I. Фін результат'!D25</f>
        <v>(    )</v>
      </c>
      <c r="E39" s="152" t="str">
        <f>'I. Фін результат'!E25</f>
        <v>(    )</v>
      </c>
      <c r="F39" s="152" t="str">
        <f>'I. Фін результат'!F25</f>
        <v>(    )</v>
      </c>
      <c r="G39" s="200" t="e">
        <f t="shared" si="1"/>
        <v>#VALUE!</v>
      </c>
      <c r="H39" s="201" t="e">
        <f t="shared" si="0"/>
        <v>#VALUE!</v>
      </c>
    </row>
    <row r="40" spans="1:10" s="5" customFormat="1" ht="20.100000000000001" customHeight="1">
      <c r="A40" s="8" t="s">
        <v>23</v>
      </c>
      <c r="B40" s="9">
        <v>1035</v>
      </c>
      <c r="C40" s="152" t="str">
        <f>'I. Фін результат'!C26</f>
        <v>(    )</v>
      </c>
      <c r="D40" s="152" t="str">
        <f>'I. Фін результат'!D26</f>
        <v>(    )</v>
      </c>
      <c r="E40" s="152" t="str">
        <f>'I. Фін результат'!E26</f>
        <v>(    )</v>
      </c>
      <c r="F40" s="152" t="str">
        <f>'I. Фін результат'!F26</f>
        <v>(    )</v>
      </c>
      <c r="G40" s="200" t="e">
        <f t="shared" si="1"/>
        <v>#VALUE!</v>
      </c>
      <c r="H40" s="201" t="e">
        <f t="shared" si="0"/>
        <v>#VALUE!</v>
      </c>
    </row>
    <row r="41" spans="1:10" s="5" customFormat="1" ht="20.100000000000001" customHeight="1">
      <c r="A41" s="85" t="s">
        <v>119</v>
      </c>
      <c r="B41" s="7">
        <v>1060</v>
      </c>
      <c r="C41" s="152">
        <f>'I. Фін результат'!C47</f>
        <v>0</v>
      </c>
      <c r="D41" s="152">
        <f>'I. Фін результат'!D47</f>
        <v>0</v>
      </c>
      <c r="E41" s="152">
        <f>'I. Фін результат'!E47</f>
        <v>0</v>
      </c>
      <c r="F41" s="152">
        <f>'I. Фін результат'!F47</f>
        <v>0</v>
      </c>
      <c r="G41" s="200">
        <f t="shared" si="1"/>
        <v>0</v>
      </c>
      <c r="H41" s="201" t="e">
        <f t="shared" si="0"/>
        <v>#DIV/0!</v>
      </c>
    </row>
    <row r="42" spans="1:10" s="5" customFormat="1" ht="20.100000000000001" customHeight="1">
      <c r="A42" s="8" t="s">
        <v>237</v>
      </c>
      <c r="B42" s="9">
        <v>1070</v>
      </c>
      <c r="C42" s="152">
        <f>'I. Фін результат'!C55</f>
        <v>1</v>
      </c>
      <c r="D42" s="152">
        <f>'I. Фін результат'!D55</f>
        <v>0</v>
      </c>
      <c r="E42" s="152">
        <f>'I. Фін результат'!E55</f>
        <v>0</v>
      </c>
      <c r="F42" s="152">
        <f>'I. Фін результат'!F55</f>
        <v>0</v>
      </c>
      <c r="G42" s="200">
        <f t="shared" si="1"/>
        <v>0</v>
      </c>
      <c r="H42" s="201" t="e">
        <f t="shared" si="0"/>
        <v>#DIV/0!</v>
      </c>
    </row>
    <row r="43" spans="1:10" s="5" customFormat="1" ht="20.100000000000001" customHeight="1">
      <c r="A43" s="8" t="s">
        <v>153</v>
      </c>
      <c r="B43" s="9">
        <v>1071</v>
      </c>
      <c r="C43" s="152">
        <f>'I. Фін результат'!C56</f>
        <v>0</v>
      </c>
      <c r="D43" s="152">
        <f>'I. Фін результат'!D56</f>
        <v>0</v>
      </c>
      <c r="E43" s="152">
        <f>'I. Фін результат'!E56</f>
        <v>0</v>
      </c>
      <c r="F43" s="152">
        <f>'I. Фін результат'!F56</f>
        <v>0</v>
      </c>
      <c r="G43" s="200">
        <f t="shared" si="1"/>
        <v>0</v>
      </c>
      <c r="H43" s="201" t="e">
        <f t="shared" si="0"/>
        <v>#DIV/0!</v>
      </c>
    </row>
    <row r="44" spans="1:10" s="5" customFormat="1" ht="20.100000000000001" customHeight="1">
      <c r="A44" s="8" t="s">
        <v>238</v>
      </c>
      <c r="B44" s="9">
        <v>1072</v>
      </c>
      <c r="C44" s="152">
        <f>'I. Фін результат'!C57</f>
        <v>0</v>
      </c>
      <c r="D44" s="152">
        <f>'I. Фін результат'!D57</f>
        <v>0</v>
      </c>
      <c r="E44" s="152">
        <f>'I. Фін результат'!E57</f>
        <v>0</v>
      </c>
      <c r="F44" s="152">
        <f>'I. Фін результат'!F57</f>
        <v>0</v>
      </c>
      <c r="G44" s="200">
        <f t="shared" si="1"/>
        <v>0</v>
      </c>
      <c r="H44" s="201" t="e">
        <f t="shared" si="0"/>
        <v>#DIV/0!</v>
      </c>
    </row>
    <row r="45" spans="1:10" s="5" customFormat="1" ht="20.100000000000001" customHeight="1">
      <c r="A45" s="89" t="s">
        <v>239</v>
      </c>
      <c r="B45" s="9">
        <v>1080</v>
      </c>
      <c r="C45" s="152">
        <f>'I. Фін результат'!C59</f>
        <v>0</v>
      </c>
      <c r="D45" s="152">
        <f>'I. Фін результат'!D59</f>
        <v>0</v>
      </c>
      <c r="E45" s="152">
        <f>'I. Фін результат'!E59</f>
        <v>0</v>
      </c>
      <c r="F45" s="152">
        <f>'I. Фін результат'!F59</f>
        <v>0</v>
      </c>
      <c r="G45" s="200">
        <f t="shared" si="1"/>
        <v>0</v>
      </c>
      <c r="H45" s="201" t="e">
        <f t="shared" si="0"/>
        <v>#DIV/0!</v>
      </c>
    </row>
    <row r="46" spans="1:10" s="5" customFormat="1" ht="20.100000000000001" customHeight="1">
      <c r="A46" s="8" t="s">
        <v>153</v>
      </c>
      <c r="B46" s="9">
        <v>1081</v>
      </c>
      <c r="C46" s="152" t="str">
        <f>'I. Фін результат'!C60</f>
        <v>(    )</v>
      </c>
      <c r="D46" s="152" t="str">
        <f>'I. Фін результат'!D60</f>
        <v>(    )</v>
      </c>
      <c r="E46" s="152" t="str">
        <f>'I. Фін результат'!E60</f>
        <v>(    )</v>
      </c>
      <c r="F46" s="152" t="str">
        <f>'I. Фін результат'!F60</f>
        <v>(    )</v>
      </c>
      <c r="G46" s="200" t="e">
        <f t="shared" si="1"/>
        <v>#VALUE!</v>
      </c>
      <c r="H46" s="201" t="e">
        <f t="shared" si="0"/>
        <v>#VALUE!</v>
      </c>
    </row>
    <row r="47" spans="1:10" s="5" customFormat="1" ht="20.100000000000001" customHeight="1">
      <c r="A47" s="8" t="s">
        <v>240</v>
      </c>
      <c r="B47" s="9">
        <v>1082</v>
      </c>
      <c r="C47" s="152" t="str">
        <f>'I. Фін результат'!C61</f>
        <v>(    )</v>
      </c>
      <c r="D47" s="152" t="str">
        <f>'I. Фін результат'!D61</f>
        <v>(    )</v>
      </c>
      <c r="E47" s="152" t="str">
        <f>'I. Фін результат'!E61</f>
        <v>(    )</v>
      </c>
      <c r="F47" s="152" t="str">
        <f>'I. Фін результат'!F61</f>
        <v>(    )</v>
      </c>
      <c r="G47" s="200" t="e">
        <f t="shared" si="1"/>
        <v>#VALUE!</v>
      </c>
      <c r="H47" s="201" t="e">
        <f t="shared" si="0"/>
        <v>#VALUE!</v>
      </c>
    </row>
    <row r="48" spans="1:10" s="5" customFormat="1" ht="20.100000000000001" customHeight="1">
      <c r="A48" s="10" t="s">
        <v>4</v>
      </c>
      <c r="B48" s="7">
        <v>1100</v>
      </c>
      <c r="C48" s="176">
        <f>SUM(C34,C35,C41,C42,C45)</f>
        <v>0.90000000000000568</v>
      </c>
      <c r="D48" s="176">
        <f>SUM(D34,D35,D41,D42,D45)</f>
        <v>1.0000000000001705</v>
      </c>
      <c r="E48" s="176">
        <f>SUM(E34,E35,E41,E42,E45)</f>
        <v>1.5</v>
      </c>
      <c r="F48" s="176">
        <f>SUM(F34,F35,F41,F42,F45)</f>
        <v>0.29999999999998295</v>
      </c>
      <c r="G48" s="168">
        <f t="shared" si="1"/>
        <v>-1.2000000000000171</v>
      </c>
      <c r="H48" s="203">
        <f t="shared" si="0"/>
        <v>19.999999999998863</v>
      </c>
    </row>
    <row r="49" spans="1:8" s="5" customFormat="1" ht="20.100000000000001" customHeight="1">
      <c r="A49" s="87" t="s">
        <v>120</v>
      </c>
      <c r="B49" s="7">
        <v>1310</v>
      </c>
      <c r="C49" s="168">
        <f>'I. Фін результат'!C95</f>
        <v>3.3000000000000056</v>
      </c>
      <c r="D49" s="168">
        <f>'I. Фін результат'!D95</f>
        <v>3.4000000000001704</v>
      </c>
      <c r="E49" s="168">
        <f>'I. Фін результат'!E95</f>
        <v>3</v>
      </c>
      <c r="F49" s="168">
        <f>'I. Фін результат'!F95</f>
        <v>1.4999999999999829</v>
      </c>
      <c r="G49" s="168">
        <f t="shared" si="1"/>
        <v>-1.5000000000000171</v>
      </c>
      <c r="H49" s="161">
        <f t="shared" si="0"/>
        <v>49.999999999999432</v>
      </c>
    </row>
    <row r="50" spans="1:8" s="5" customFormat="1">
      <c r="A50" s="87" t="s">
        <v>158</v>
      </c>
      <c r="B50" s="7">
        <v>5010</v>
      </c>
      <c r="C50" s="162">
        <f>(C49/C32)*100</f>
        <v>0.67374438546345561</v>
      </c>
      <c r="D50" s="162">
        <f>(D49/D32)*100</f>
        <v>0.55783429040199661</v>
      </c>
      <c r="E50" s="162">
        <f>(E49/E32)*100</f>
        <v>1.2396694214876034</v>
      </c>
      <c r="F50" s="162">
        <f>(F49/F32)*100</f>
        <v>0.40860800871696618</v>
      </c>
      <c r="G50" s="168">
        <f t="shared" si="1"/>
        <v>-0.83106141277063728</v>
      </c>
      <c r="H50" s="161">
        <f t="shared" si="0"/>
        <v>32.961046036501934</v>
      </c>
    </row>
    <row r="51" spans="1:8" s="5" customFormat="1" ht="20.100000000000001" customHeight="1">
      <c r="A51" s="8" t="s">
        <v>241</v>
      </c>
      <c r="B51" s="9">
        <v>1110</v>
      </c>
      <c r="C51" s="152">
        <f>'I. Фін результат'!C67</f>
        <v>0</v>
      </c>
      <c r="D51" s="152">
        <f>'I. Фін результат'!D67</f>
        <v>0</v>
      </c>
      <c r="E51" s="152">
        <f>'I. Фін результат'!E67</f>
        <v>0</v>
      </c>
      <c r="F51" s="152">
        <f>'I. Фін результат'!F67</f>
        <v>0</v>
      </c>
      <c r="G51" s="123">
        <f t="shared" si="1"/>
        <v>0</v>
      </c>
      <c r="H51" s="201" t="e">
        <f t="shared" si="0"/>
        <v>#DIV/0!</v>
      </c>
    </row>
    <row r="52" spans="1:8" s="5" customFormat="1">
      <c r="A52" s="8" t="s">
        <v>242</v>
      </c>
      <c r="B52" s="9">
        <v>1120</v>
      </c>
      <c r="C52" s="152" t="str">
        <f>'I. Фін результат'!C68</f>
        <v>(    )</v>
      </c>
      <c r="D52" s="152" t="str">
        <f>'I. Фін результат'!D68</f>
        <v>(    )</v>
      </c>
      <c r="E52" s="152" t="str">
        <f>'I. Фін результат'!E68</f>
        <v>(    )</v>
      </c>
      <c r="F52" s="152" t="str">
        <f>'I. Фін результат'!F68</f>
        <v>(    )</v>
      </c>
      <c r="G52" s="200" t="e">
        <f t="shared" si="1"/>
        <v>#VALUE!</v>
      </c>
      <c r="H52" s="201" t="e">
        <f t="shared" si="0"/>
        <v>#VALUE!</v>
      </c>
    </row>
    <row r="53" spans="1:8" s="5" customFormat="1" ht="20.100000000000001" customHeight="1">
      <c r="A53" s="8" t="s">
        <v>243</v>
      </c>
      <c r="B53" s="9">
        <v>1130</v>
      </c>
      <c r="C53" s="152">
        <f>'I. Фін результат'!C69</f>
        <v>0</v>
      </c>
      <c r="D53" s="152">
        <f>'I. Фін результат'!D69</f>
        <v>0</v>
      </c>
      <c r="E53" s="152">
        <f>'I. Фін результат'!E69</f>
        <v>0</v>
      </c>
      <c r="F53" s="152">
        <f>'I. Фін результат'!F69</f>
        <v>0</v>
      </c>
      <c r="G53" s="200">
        <f t="shared" si="1"/>
        <v>0</v>
      </c>
      <c r="H53" s="201" t="e">
        <f t="shared" si="0"/>
        <v>#DIV/0!</v>
      </c>
    </row>
    <row r="54" spans="1:8" s="5" customFormat="1" ht="20.100000000000001" customHeight="1">
      <c r="A54" s="8" t="s">
        <v>244</v>
      </c>
      <c r="B54" s="9">
        <v>1140</v>
      </c>
      <c r="C54" s="152" t="str">
        <f>'I. Фін результат'!C70</f>
        <v>(    )</v>
      </c>
      <c r="D54" s="152" t="str">
        <f>'I. Фін результат'!D70</f>
        <v>(    )</v>
      </c>
      <c r="E54" s="152" t="str">
        <f>'I. Фін результат'!E70</f>
        <v>(    )</v>
      </c>
      <c r="F54" s="152" t="str">
        <f>'I. Фін результат'!F70</f>
        <v>(    )</v>
      </c>
      <c r="G54" s="200" t="e">
        <f t="shared" si="1"/>
        <v>#VALUE!</v>
      </c>
      <c r="H54" s="201" t="e">
        <f t="shared" si="0"/>
        <v>#VALUE!</v>
      </c>
    </row>
    <row r="55" spans="1:8" s="5" customFormat="1" ht="20.100000000000001" customHeight="1">
      <c r="A55" s="8" t="s">
        <v>260</v>
      </c>
      <c r="B55" s="9">
        <v>1150</v>
      </c>
      <c r="C55" s="152">
        <f>'I. Фін результат'!C71</f>
        <v>0</v>
      </c>
      <c r="D55" s="152">
        <f>'I. Фін результат'!D71</f>
        <v>0</v>
      </c>
      <c r="E55" s="152">
        <f>'I. Фін результат'!E71</f>
        <v>0</v>
      </c>
      <c r="F55" s="152">
        <f>'I. Фін результат'!F71</f>
        <v>0</v>
      </c>
      <c r="G55" s="123">
        <f t="shared" si="1"/>
        <v>0</v>
      </c>
      <c r="H55" s="201" t="e">
        <f t="shared" si="0"/>
        <v>#DIV/0!</v>
      </c>
    </row>
    <row r="56" spans="1:8" s="5" customFormat="1" ht="20.100000000000001" customHeight="1">
      <c r="A56" s="8" t="s">
        <v>153</v>
      </c>
      <c r="B56" s="9">
        <v>1151</v>
      </c>
      <c r="C56" s="152">
        <f>'I. Фін результат'!C72</f>
        <v>0</v>
      </c>
      <c r="D56" s="152">
        <f>'I. Фін результат'!D72</f>
        <v>0</v>
      </c>
      <c r="E56" s="152">
        <f>'I. Фін результат'!E72</f>
        <v>0</v>
      </c>
      <c r="F56" s="152">
        <f>'I. Фін результат'!F72</f>
        <v>0</v>
      </c>
      <c r="G56" s="123">
        <f t="shared" si="1"/>
        <v>0</v>
      </c>
      <c r="H56" s="201" t="e">
        <f t="shared" si="0"/>
        <v>#DIV/0!</v>
      </c>
    </row>
    <row r="57" spans="1:8" s="5" customFormat="1" ht="20.100000000000001" customHeight="1">
      <c r="A57" s="8" t="s">
        <v>262</v>
      </c>
      <c r="B57" s="9">
        <v>1160</v>
      </c>
      <c r="C57" s="152">
        <f>'I. Фін результат'!C74</f>
        <v>0</v>
      </c>
      <c r="D57" s="152">
        <f>'I. Фін результат'!D74</f>
        <v>0</v>
      </c>
      <c r="E57" s="152">
        <f>'I. Фін результат'!E74</f>
        <v>0</v>
      </c>
      <c r="F57" s="152">
        <f>'I. Фін результат'!F74</f>
        <v>0</v>
      </c>
      <c r="G57" s="123">
        <f t="shared" si="1"/>
        <v>0</v>
      </c>
      <c r="H57" s="201" t="e">
        <f t="shared" si="0"/>
        <v>#DIV/0!</v>
      </c>
    </row>
    <row r="58" spans="1:8" s="5" customFormat="1" ht="20.100000000000001" customHeight="1">
      <c r="A58" s="8" t="s">
        <v>153</v>
      </c>
      <c r="B58" s="9">
        <v>1161</v>
      </c>
      <c r="C58" s="152" t="str">
        <f>'I. Фін результат'!C75</f>
        <v>(    )</v>
      </c>
      <c r="D58" s="152" t="str">
        <f>'I. Фін результат'!D75</f>
        <v>(    )</v>
      </c>
      <c r="E58" s="152" t="str">
        <f>'I. Фін результат'!E75</f>
        <v>(    )</v>
      </c>
      <c r="F58" s="152" t="str">
        <f>'I. Фін результат'!F75</f>
        <v>(    )</v>
      </c>
      <c r="G58" s="200" t="e">
        <f t="shared" si="1"/>
        <v>#VALUE!</v>
      </c>
      <c r="H58" s="201" t="e">
        <f t="shared" si="0"/>
        <v>#VALUE!</v>
      </c>
    </row>
    <row r="59" spans="1:8" s="5" customFormat="1" ht="20.100000000000001" customHeight="1">
      <c r="A59" s="87" t="s">
        <v>87</v>
      </c>
      <c r="B59" s="116">
        <v>1170</v>
      </c>
      <c r="C59" s="176">
        <f>SUM(C48,C51:C55,C57)</f>
        <v>0.90000000000000568</v>
      </c>
      <c r="D59" s="176">
        <f>SUM(D48,D51:D55,D57)</f>
        <v>1.0000000000001705</v>
      </c>
      <c r="E59" s="176">
        <f>SUM(E48,E51:E55,E57)</f>
        <v>1.5</v>
      </c>
      <c r="F59" s="176">
        <f>SUM(F48,F51:F55,F57)</f>
        <v>0.29999999999998295</v>
      </c>
      <c r="G59" s="168">
        <f t="shared" si="1"/>
        <v>-1.2000000000000171</v>
      </c>
      <c r="H59" s="203">
        <f t="shared" si="0"/>
        <v>19.999999999998863</v>
      </c>
    </row>
    <row r="60" spans="1:8" s="5" customFormat="1" ht="20.100000000000001" customHeight="1">
      <c r="A60" s="8" t="s">
        <v>254</v>
      </c>
      <c r="B60" s="7">
        <v>1180</v>
      </c>
      <c r="C60" s="152">
        <f>'I. Фін результат'!C78</f>
        <v>-0.2</v>
      </c>
      <c r="D60" s="152">
        <f>'I. Фін результат'!D78</f>
        <v>-0.2</v>
      </c>
      <c r="E60" s="152">
        <f>'I. Фін результат'!E78</f>
        <v>-0.3</v>
      </c>
      <c r="F60" s="152">
        <f>'I. Фін результат'!F78</f>
        <v>-0.1</v>
      </c>
      <c r="G60" s="123">
        <f t="shared" si="1"/>
        <v>0.19999999999999998</v>
      </c>
      <c r="H60" s="201">
        <f t="shared" si="0"/>
        <v>33.333333333333336</v>
      </c>
    </row>
    <row r="61" spans="1:8" s="5" customFormat="1" ht="20.100000000000001" customHeight="1">
      <c r="A61" s="8" t="s">
        <v>255</v>
      </c>
      <c r="B61" s="7">
        <v>1181</v>
      </c>
      <c r="C61" s="152"/>
      <c r="D61" s="152"/>
      <c r="E61" s="152"/>
      <c r="F61" s="152"/>
      <c r="G61" s="123">
        <f t="shared" si="1"/>
        <v>0</v>
      </c>
      <c r="H61" s="201" t="e">
        <f t="shared" si="0"/>
        <v>#DIV/0!</v>
      </c>
    </row>
    <row r="62" spans="1:8" s="5" customFormat="1" ht="20.100000000000001" customHeight="1">
      <c r="A62" s="8" t="s">
        <v>256</v>
      </c>
      <c r="B62" s="9">
        <v>1190</v>
      </c>
      <c r="C62" s="152"/>
      <c r="D62" s="152"/>
      <c r="E62" s="152"/>
      <c r="F62" s="152"/>
      <c r="G62" s="123">
        <f t="shared" si="1"/>
        <v>0</v>
      </c>
      <c r="H62" s="201" t="e">
        <f t="shared" si="0"/>
        <v>#DIV/0!</v>
      </c>
    </row>
    <row r="63" spans="1:8" s="5" customFormat="1" ht="20.100000000000001" customHeight="1">
      <c r="A63" s="8" t="s">
        <v>257</v>
      </c>
      <c r="B63" s="6">
        <v>1191</v>
      </c>
      <c r="C63" s="152"/>
      <c r="D63" s="152"/>
      <c r="E63" s="152"/>
      <c r="F63" s="152"/>
      <c r="G63" s="123">
        <f t="shared" si="1"/>
        <v>0</v>
      </c>
      <c r="H63" s="201" t="e">
        <f t="shared" si="0"/>
        <v>#DIV/0!</v>
      </c>
    </row>
    <row r="64" spans="1:8" s="5" customFormat="1" ht="20.100000000000001" customHeight="1">
      <c r="A64" s="10" t="s">
        <v>296</v>
      </c>
      <c r="B64" s="9">
        <v>1200</v>
      </c>
      <c r="C64" s="176">
        <f>SUM(C59:C63)</f>
        <v>0.70000000000000573</v>
      </c>
      <c r="D64" s="176">
        <f>SUM(D59:D63)</f>
        <v>0.80000000000017057</v>
      </c>
      <c r="E64" s="176">
        <f>SUM(E59:E63)</f>
        <v>1.2</v>
      </c>
      <c r="F64" s="176">
        <f>SUM(F59:F63)</f>
        <v>0.19999999999998294</v>
      </c>
      <c r="G64" s="168">
        <f t="shared" si="1"/>
        <v>-1.0000000000000171</v>
      </c>
      <c r="H64" s="203">
        <f t="shared" si="0"/>
        <v>16.666666666665243</v>
      </c>
    </row>
    <row r="65" spans="1:8" s="5" customFormat="1" ht="20.100000000000001" customHeight="1">
      <c r="A65" s="8" t="s">
        <v>429</v>
      </c>
      <c r="B65" s="6">
        <v>1201</v>
      </c>
      <c r="C65" s="152">
        <f>C64</f>
        <v>0.70000000000000573</v>
      </c>
      <c r="D65" s="152">
        <f>D64</f>
        <v>0.80000000000017057</v>
      </c>
      <c r="E65" s="152">
        <f>E64</f>
        <v>1.2</v>
      </c>
      <c r="F65" s="152">
        <f>F64</f>
        <v>0.19999999999998294</v>
      </c>
      <c r="G65" s="123">
        <f t="shared" si="1"/>
        <v>-1.0000000000000171</v>
      </c>
      <c r="H65" s="201">
        <f t="shared" si="0"/>
        <v>16.666666666665243</v>
      </c>
    </row>
    <row r="66" spans="1:8" s="5" customFormat="1" ht="20.100000000000001" customHeight="1">
      <c r="A66" s="8" t="s">
        <v>430</v>
      </c>
      <c r="B66" s="6">
        <v>1202</v>
      </c>
      <c r="C66" s="152" t="str">
        <f>'I. Фін результат'!C84</f>
        <v>(    )</v>
      </c>
      <c r="D66" s="152" t="str">
        <f>'I. Фін результат'!D84</f>
        <v>(    )</v>
      </c>
      <c r="E66" s="152" t="str">
        <f>'I. Фін результат'!E84</f>
        <v>(    )</v>
      </c>
      <c r="F66" s="152" t="str">
        <f>'I. Фін результат'!F84</f>
        <v>(    )</v>
      </c>
      <c r="G66" s="200" t="e">
        <f t="shared" si="1"/>
        <v>#VALUE!</v>
      </c>
      <c r="H66" s="201" t="e">
        <f t="shared" si="0"/>
        <v>#VALUE!</v>
      </c>
    </row>
    <row r="67" spans="1:8" s="5" customFormat="1" ht="20.100000000000001" customHeight="1">
      <c r="A67" s="10" t="s">
        <v>19</v>
      </c>
      <c r="B67" s="9">
        <v>1210</v>
      </c>
      <c r="C67" s="177">
        <f>SUM(C32,C42,C51,C53,C55,C61,C62)</f>
        <v>490.8</v>
      </c>
      <c r="D67" s="177">
        <f>SUM(D32,D42,D51,D53,D55,D61,D62)</f>
        <v>609.50000000000011</v>
      </c>
      <c r="E67" s="177">
        <f>SUM(E32,E42,E51,E53,E55,E61,E62)</f>
        <v>242</v>
      </c>
      <c r="F67" s="177">
        <f>SUM(F32,F42,F51,F53,F55,F61,F62)</f>
        <v>367.1</v>
      </c>
      <c r="G67" s="168">
        <f t="shared" si="1"/>
        <v>125.10000000000002</v>
      </c>
      <c r="H67" s="161">
        <f t="shared" si="0"/>
        <v>151.69421487603307</v>
      </c>
    </row>
    <row r="68" spans="1:8" s="5" customFormat="1" ht="20.100000000000001" customHeight="1">
      <c r="A68" s="10" t="s">
        <v>103</v>
      </c>
      <c r="B68" s="9">
        <v>1220</v>
      </c>
      <c r="C68" s="177">
        <f>SUM(C33,C35,C41,C45,C52,C54,C57,C60,C63)</f>
        <v>-490.09999999999997</v>
      </c>
      <c r="D68" s="177">
        <f>SUM(D33,D35,D41,D45,D52,D54,D57,D60,D63)</f>
        <v>-608.70000000000005</v>
      </c>
      <c r="E68" s="177">
        <f>SUM(E33,E35,E41,E45,E52,E54,E57,E60,E63)</f>
        <v>-240.8</v>
      </c>
      <c r="F68" s="177">
        <f>SUM(F33,F35,F41,F45,F52,F54,F57,F60,F63)</f>
        <v>-366.90000000000009</v>
      </c>
      <c r="G68" s="168">
        <f t="shared" si="1"/>
        <v>-126.10000000000008</v>
      </c>
      <c r="H68" s="161">
        <f t="shared" si="0"/>
        <v>152.36710963455153</v>
      </c>
    </row>
    <row r="69" spans="1:8" s="5" customFormat="1" ht="20.100000000000001" customHeight="1">
      <c r="A69" s="8" t="s">
        <v>182</v>
      </c>
      <c r="B69" s="9">
        <v>1230</v>
      </c>
      <c r="C69" s="152"/>
      <c r="D69" s="152"/>
      <c r="E69" s="152"/>
      <c r="F69" s="152"/>
      <c r="G69" s="123">
        <f t="shared" si="1"/>
        <v>0</v>
      </c>
      <c r="H69" s="201" t="e">
        <f t="shared" si="0"/>
        <v>#DIV/0!</v>
      </c>
    </row>
    <row r="70" spans="1:8" s="5" customFormat="1" ht="20.100000000000001" customHeight="1">
      <c r="A70" s="10" t="s">
        <v>160</v>
      </c>
      <c r="B70" s="9"/>
      <c r="C70" s="187"/>
      <c r="D70" s="188"/>
      <c r="E70" s="188"/>
      <c r="F70" s="188"/>
      <c r="G70" s="123">
        <f t="shared" si="1"/>
        <v>0</v>
      </c>
      <c r="H70" s="201" t="e">
        <f t="shared" si="0"/>
        <v>#DIV/0!</v>
      </c>
    </row>
    <row r="71" spans="1:8" s="5" customFormat="1" ht="20.100000000000001" customHeight="1">
      <c r="A71" s="8" t="s">
        <v>194</v>
      </c>
      <c r="B71" s="9">
        <v>1400</v>
      </c>
      <c r="C71" s="152">
        <f>'I. Фін результат'!C97</f>
        <v>39.9</v>
      </c>
      <c r="D71" s="152">
        <f>'I. Фін результат'!D97</f>
        <v>20.399999999999999</v>
      </c>
      <c r="E71" s="152">
        <f>'I. Фін результат'!E97</f>
        <v>11</v>
      </c>
      <c r="F71" s="152">
        <f>'I. Фін результат'!F97</f>
        <v>6.3000000000000007</v>
      </c>
      <c r="G71" s="123">
        <f t="shared" si="1"/>
        <v>-4.6999999999999993</v>
      </c>
      <c r="H71" s="160">
        <f t="shared" si="0"/>
        <v>57.272727272727273</v>
      </c>
    </row>
    <row r="72" spans="1:8" s="5" customFormat="1" ht="20.100000000000001" customHeight="1">
      <c r="A72" s="8" t="s">
        <v>195</v>
      </c>
      <c r="B72" s="40">
        <v>1401</v>
      </c>
      <c r="C72" s="152">
        <f>'I. Фін результат'!C98</f>
        <v>34.6</v>
      </c>
      <c r="D72" s="152">
        <f>'I. Фін результат'!D98</f>
        <v>14</v>
      </c>
      <c r="E72" s="152">
        <f>'I. Фін результат'!E98</f>
        <v>7.5</v>
      </c>
      <c r="F72" s="152">
        <f>'I. Фін результат'!F98</f>
        <v>3.2</v>
      </c>
      <c r="G72" s="123">
        <f t="shared" si="1"/>
        <v>-4.3</v>
      </c>
      <c r="H72" s="160">
        <f t="shared" si="0"/>
        <v>42.666666666666671</v>
      </c>
    </row>
    <row r="73" spans="1:8" s="5" customFormat="1" ht="20.100000000000001" customHeight="1">
      <c r="A73" s="8" t="s">
        <v>28</v>
      </c>
      <c r="B73" s="40">
        <v>1402</v>
      </c>
      <c r="C73" s="152">
        <f>'I. Фін результат'!C99</f>
        <v>5.3</v>
      </c>
      <c r="D73" s="152">
        <f>'I. Фін результат'!D99</f>
        <v>6.4</v>
      </c>
      <c r="E73" s="152">
        <f>'I. Фін результат'!E99</f>
        <v>3.5</v>
      </c>
      <c r="F73" s="152">
        <f>'I. Фін результат'!F99</f>
        <v>3.1</v>
      </c>
      <c r="G73" s="123">
        <f t="shared" si="1"/>
        <v>-0.39999999999999991</v>
      </c>
      <c r="H73" s="160">
        <f t="shared" si="0"/>
        <v>88.571428571428584</v>
      </c>
    </row>
    <row r="74" spans="1:8" s="5" customFormat="1" ht="20.100000000000001" customHeight="1">
      <c r="A74" s="8" t="s">
        <v>5</v>
      </c>
      <c r="B74" s="14">
        <v>1410</v>
      </c>
      <c r="C74" s="152">
        <f>'I. Фін результат'!C100</f>
        <v>334.8</v>
      </c>
      <c r="D74" s="152">
        <f>'I. Фін результат'!D100</f>
        <v>475.6</v>
      </c>
      <c r="E74" s="152">
        <f>'I. Фін результат'!E100</f>
        <v>175</v>
      </c>
      <c r="F74" s="152">
        <f>'I. Фін результат'!F100</f>
        <v>294.8</v>
      </c>
      <c r="G74" s="123">
        <f t="shared" si="1"/>
        <v>119.80000000000001</v>
      </c>
      <c r="H74" s="160">
        <f t="shared" si="0"/>
        <v>168.45714285714286</v>
      </c>
    </row>
    <row r="75" spans="1:8" s="5" customFormat="1" ht="20.100000000000001" customHeight="1">
      <c r="A75" s="8" t="s">
        <v>6</v>
      </c>
      <c r="B75" s="14">
        <v>1420</v>
      </c>
      <c r="C75" s="152">
        <f>'I. Фін результат'!C101</f>
        <v>71.7</v>
      </c>
      <c r="D75" s="152">
        <f>'I. Фін результат'!D101</f>
        <v>92.7</v>
      </c>
      <c r="E75" s="152">
        <f>'I. Фін результат'!E101</f>
        <v>33.5</v>
      </c>
      <c r="F75" s="152">
        <f>'I. Фін результат'!F101</f>
        <v>55.8</v>
      </c>
      <c r="G75" s="123">
        <f t="shared" si="1"/>
        <v>22.299999999999997</v>
      </c>
      <c r="H75" s="160">
        <f t="shared" si="0"/>
        <v>166.56716417910445</v>
      </c>
    </row>
    <row r="76" spans="1:8" s="5" customFormat="1" ht="20.100000000000001" customHeight="1">
      <c r="A76" s="8" t="s">
        <v>7</v>
      </c>
      <c r="B76" s="14">
        <v>1430</v>
      </c>
      <c r="C76" s="152">
        <f>'I. Фін результат'!C102</f>
        <v>2.4</v>
      </c>
      <c r="D76" s="152">
        <f>'I. Фін результат'!D102</f>
        <v>2.4</v>
      </c>
      <c r="E76" s="152">
        <f>'I. Фін результат'!E102</f>
        <v>1.5</v>
      </c>
      <c r="F76" s="152">
        <f>'I. Фін результат'!F102</f>
        <v>1.2</v>
      </c>
      <c r="G76" s="123">
        <f t="shared" si="1"/>
        <v>-0.30000000000000004</v>
      </c>
      <c r="H76" s="160">
        <f t="shared" si="0"/>
        <v>80</v>
      </c>
    </row>
    <row r="77" spans="1:8" s="5" customFormat="1" ht="20.100000000000001" customHeight="1">
      <c r="A77" s="8" t="s">
        <v>29</v>
      </c>
      <c r="B77" s="14">
        <v>1440</v>
      </c>
      <c r="C77" s="152">
        <f>'I. Фін результат'!C103</f>
        <v>41.1</v>
      </c>
      <c r="D77" s="152">
        <f>'I. Фін результат'!D103</f>
        <v>17.400000000000002</v>
      </c>
      <c r="E77" s="152">
        <f>'I. Фін результат'!E103</f>
        <v>19.5</v>
      </c>
      <c r="F77" s="152">
        <f>'I. Фін результат'!F103</f>
        <v>8.7000000000000011</v>
      </c>
      <c r="G77" s="123">
        <f t="shared" si="1"/>
        <v>-10.799999999999999</v>
      </c>
      <c r="H77" s="160">
        <f t="shared" si="0"/>
        <v>44.61538461538462</v>
      </c>
    </row>
    <row r="78" spans="1:8" s="5" customFormat="1" ht="20.100000000000001" customHeight="1" thickBot="1">
      <c r="A78" s="10" t="s">
        <v>53</v>
      </c>
      <c r="B78" s="14">
        <v>1450</v>
      </c>
      <c r="C78" s="176">
        <f>SUM(C71,C74,C75,C76,C77)</f>
        <v>489.9</v>
      </c>
      <c r="D78" s="176">
        <f>SUM(D71,D74,D75,D76,D77)</f>
        <v>608.5</v>
      </c>
      <c r="E78" s="176">
        <f>SUM(E71,E74,E75,E76,E77)</f>
        <v>240.5</v>
      </c>
      <c r="F78" s="176">
        <f>SUM(F71,F74,F75,F76,F77)</f>
        <v>366.8</v>
      </c>
      <c r="G78" s="168">
        <f t="shared" si="1"/>
        <v>126.30000000000001</v>
      </c>
      <c r="H78" s="161">
        <f t="shared" si="0"/>
        <v>152.51559251559252</v>
      </c>
    </row>
    <row r="79" spans="1:8" s="5" customFormat="1" ht="19.5" thickBot="1">
      <c r="A79" s="223" t="s">
        <v>123</v>
      </c>
      <c r="B79" s="224"/>
      <c r="C79" s="224"/>
      <c r="D79" s="224"/>
      <c r="E79" s="224"/>
      <c r="F79" s="224"/>
      <c r="G79" s="224"/>
      <c r="H79" s="225"/>
    </row>
    <row r="80" spans="1:8" s="5" customFormat="1">
      <c r="A80" s="220" t="s">
        <v>122</v>
      </c>
      <c r="B80" s="221"/>
      <c r="C80" s="221"/>
      <c r="D80" s="221"/>
      <c r="E80" s="221"/>
      <c r="F80" s="221"/>
      <c r="G80" s="221"/>
      <c r="H80" s="222"/>
    </row>
    <row r="81" spans="1:8" s="5" customFormat="1" ht="37.5" customHeight="1">
      <c r="A81" s="141" t="s">
        <v>55</v>
      </c>
      <c r="B81" s="129">
        <v>2000</v>
      </c>
      <c r="C81" s="152">
        <f>'ІІ. Розр. з бюджетом'!C7</f>
        <v>0</v>
      </c>
      <c r="D81" s="152">
        <f>'ІІ. Розр. з бюджетом'!D7</f>
        <v>0</v>
      </c>
      <c r="E81" s="152">
        <f>'ІІ. Розр. з бюджетом'!E7</f>
        <v>0</v>
      </c>
      <c r="F81" s="152">
        <f>'ІІ. Розр. з бюджетом'!F7</f>
        <v>0</v>
      </c>
      <c r="G81" s="152">
        <f t="shared" ref="G81:G91" si="2">F81-E81</f>
        <v>0</v>
      </c>
      <c r="H81" s="201" t="e">
        <f t="shared" ref="H81:H132" si="3">(F81/E81)*100</f>
        <v>#DIV/0!</v>
      </c>
    </row>
    <row r="82" spans="1:8" s="5" customFormat="1" ht="39.75" customHeight="1">
      <c r="A82" s="47" t="s">
        <v>263</v>
      </c>
      <c r="B82" s="6">
        <v>2010</v>
      </c>
      <c r="C82" s="189">
        <f>SUM(C83:C84)</f>
        <v>-0.10500000000000086</v>
      </c>
      <c r="D82" s="189">
        <f>SUM(D83:D84)</f>
        <v>-0.12000000000002559</v>
      </c>
      <c r="E82" s="189">
        <f>SUM(E83:E84)</f>
        <v>-0.18</v>
      </c>
      <c r="F82" s="189">
        <f>SUM(F83:F84)</f>
        <v>-2.9999999999997438E-2</v>
      </c>
      <c r="G82" s="123">
        <f t="shared" si="2"/>
        <v>0.15000000000000255</v>
      </c>
      <c r="H82" s="201">
        <f t="shared" si="3"/>
        <v>16.666666666665243</v>
      </c>
    </row>
    <row r="83" spans="1:8" s="5" customFormat="1" ht="37.5" customHeight="1">
      <c r="A83" s="8" t="s">
        <v>147</v>
      </c>
      <c r="B83" s="6">
        <v>2011</v>
      </c>
      <c r="C83" s="152" t="str">
        <f>'ІІ. Розр. з бюджетом'!C9</f>
        <v>(    )</v>
      </c>
      <c r="D83" s="152" t="str">
        <f>'ІІ. Розр. з бюджетом'!D9</f>
        <v>(    )</v>
      </c>
      <c r="E83" s="152" t="str">
        <f>'ІІ. Розр. з бюджетом'!E9</f>
        <v>(    )</v>
      </c>
      <c r="F83" s="152" t="str">
        <f>'ІІ. Розр. з бюджетом'!F9</f>
        <v>(    )</v>
      </c>
      <c r="G83" s="200" t="e">
        <f t="shared" si="2"/>
        <v>#VALUE!</v>
      </c>
      <c r="H83" s="201" t="e">
        <f t="shared" si="3"/>
        <v>#VALUE!</v>
      </c>
    </row>
    <row r="84" spans="1:8" s="5" customFormat="1" ht="39.75" customHeight="1">
      <c r="A84" s="8" t="s">
        <v>391</v>
      </c>
      <c r="B84" s="6">
        <v>2012</v>
      </c>
      <c r="C84" s="152">
        <f>'ІІ. Розр. з бюджетом'!C10</f>
        <v>-0.10500000000000086</v>
      </c>
      <c r="D84" s="152">
        <f>'ІІ. Розр. з бюджетом'!D10</f>
        <v>-0.12000000000002559</v>
      </c>
      <c r="E84" s="152">
        <f>'ІІ. Розр. з бюджетом'!E10</f>
        <v>-0.18</v>
      </c>
      <c r="F84" s="152">
        <f>'ІІ. Розр. з бюджетом'!F10</f>
        <v>-2.9999999999997438E-2</v>
      </c>
      <c r="G84" s="123">
        <f t="shared" si="2"/>
        <v>0.15000000000000255</v>
      </c>
      <c r="H84" s="201">
        <f t="shared" si="3"/>
        <v>16.666666666665243</v>
      </c>
    </row>
    <row r="85" spans="1:8" s="5" customFormat="1">
      <c r="A85" s="8" t="s">
        <v>131</v>
      </c>
      <c r="B85" s="6" t="s">
        <v>154</v>
      </c>
      <c r="C85" s="152" t="str">
        <f>'ІІ. Розр. з бюджетом'!C11</f>
        <v>(    )</v>
      </c>
      <c r="D85" s="152" t="str">
        <f>'ІІ. Розр. з бюджетом'!D11</f>
        <v>(    )</v>
      </c>
      <c r="E85" s="152" t="str">
        <f>'ІІ. Розр. з бюджетом'!E11</f>
        <v>(    )</v>
      </c>
      <c r="F85" s="152" t="str">
        <f>'ІІ. Розр. з бюджетом'!F11</f>
        <v>(    )</v>
      </c>
      <c r="G85" s="202" t="e">
        <f t="shared" si="2"/>
        <v>#VALUE!</v>
      </c>
      <c r="H85" s="201" t="e">
        <f t="shared" si="3"/>
        <v>#VALUE!</v>
      </c>
    </row>
    <row r="86" spans="1:8" s="5" customFormat="1">
      <c r="A86" s="8" t="s">
        <v>140</v>
      </c>
      <c r="B86" s="6">
        <v>2020</v>
      </c>
      <c r="C86" s="152">
        <f>'ІІ. Розр. з бюджетом'!C12</f>
        <v>0</v>
      </c>
      <c r="D86" s="152">
        <f>'ІІ. Розр. з бюджетом'!D12</f>
        <v>0</v>
      </c>
      <c r="E86" s="152">
        <f>'ІІ. Розр. з бюджетом'!E12</f>
        <v>0</v>
      </c>
      <c r="F86" s="152">
        <f>'ІІ. Розр. з бюджетом'!F12</f>
        <v>0</v>
      </c>
      <c r="G86" s="200">
        <f t="shared" si="2"/>
        <v>0</v>
      </c>
      <c r="H86" s="201" t="e">
        <f t="shared" si="3"/>
        <v>#DIV/0!</v>
      </c>
    </row>
    <row r="87" spans="1:8" s="5" customFormat="1">
      <c r="A87" s="47" t="s">
        <v>65</v>
      </c>
      <c r="B87" s="6">
        <v>2030</v>
      </c>
      <c r="C87" s="152" t="str">
        <f>'ІІ. Розр. з бюджетом'!C13</f>
        <v>(    )</v>
      </c>
      <c r="D87" s="152" t="str">
        <f>'ІІ. Розр. з бюджетом'!D13</f>
        <v>(    )</v>
      </c>
      <c r="E87" s="152" t="str">
        <f>'ІІ. Розр. з бюджетом'!E13</f>
        <v>(    )</v>
      </c>
      <c r="F87" s="152" t="str">
        <f>'ІІ. Розр. з бюджетом'!F13</f>
        <v>(    )</v>
      </c>
      <c r="G87" s="200" t="e">
        <f t="shared" si="2"/>
        <v>#VALUE!</v>
      </c>
      <c r="H87" s="201" t="e">
        <f t="shared" si="3"/>
        <v>#VALUE!</v>
      </c>
    </row>
    <row r="88" spans="1:8" s="5" customFormat="1">
      <c r="A88" s="47" t="s">
        <v>27</v>
      </c>
      <c r="B88" s="6">
        <v>2040</v>
      </c>
      <c r="C88" s="152" t="str">
        <f>'ІІ. Розр. з бюджетом'!C15</f>
        <v>(    )</v>
      </c>
      <c r="D88" s="152" t="str">
        <f>'ІІ. Розр. з бюджетом'!D15</f>
        <v>(    )</v>
      </c>
      <c r="E88" s="152" t="str">
        <f>'ІІ. Розр. з бюджетом'!E15</f>
        <v>(    )</v>
      </c>
      <c r="F88" s="152" t="str">
        <f>'ІІ. Розр. з бюджетом'!F15</f>
        <v>(    )</v>
      </c>
      <c r="G88" s="200" t="e">
        <f t="shared" si="2"/>
        <v>#VALUE!</v>
      </c>
      <c r="H88" s="201" t="e">
        <f t="shared" si="3"/>
        <v>#VALUE!</v>
      </c>
    </row>
    <row r="89" spans="1:8" s="5" customFormat="1">
      <c r="A89" s="47" t="s">
        <v>245</v>
      </c>
      <c r="B89" s="6">
        <v>2050</v>
      </c>
      <c r="C89" s="152" t="str">
        <f>'ІІ. Розр. з бюджетом'!C16</f>
        <v>(    )</v>
      </c>
      <c r="D89" s="152" t="str">
        <f>'ІІ. Розр. з бюджетом'!D16</f>
        <v>(    )</v>
      </c>
      <c r="E89" s="152" t="str">
        <f>'ІІ. Розр. з бюджетом'!E16</f>
        <v>(    )</v>
      </c>
      <c r="F89" s="152" t="str">
        <f>'ІІ. Розр. з бюджетом'!F16</f>
        <v>(    )</v>
      </c>
      <c r="G89" s="200" t="e">
        <f t="shared" si="2"/>
        <v>#VALUE!</v>
      </c>
      <c r="H89" s="201" t="e">
        <f t="shared" si="3"/>
        <v>#VALUE!</v>
      </c>
    </row>
    <row r="90" spans="1:8" s="5" customFormat="1">
      <c r="A90" s="47" t="s">
        <v>246</v>
      </c>
      <c r="B90" s="6">
        <v>2060</v>
      </c>
      <c r="C90" s="152" t="str">
        <f>'ІІ. Розр. з бюджетом'!C17</f>
        <v>(    )</v>
      </c>
      <c r="D90" s="152" t="str">
        <f>'ІІ. Розр. з бюджетом'!D17</f>
        <v>(    )</v>
      </c>
      <c r="E90" s="152" t="str">
        <f>'ІІ. Розр. з бюджетом'!E17</f>
        <v>(    )</v>
      </c>
      <c r="F90" s="152" t="str">
        <f>'ІІ. Розр. з бюджетом'!F17</f>
        <v>(    )</v>
      </c>
      <c r="G90" s="200" t="e">
        <f t="shared" si="2"/>
        <v>#VALUE!</v>
      </c>
      <c r="H90" s="201" t="e">
        <f t="shared" si="3"/>
        <v>#VALUE!</v>
      </c>
    </row>
    <row r="91" spans="1:8" s="5" customFormat="1" ht="41.25" customHeight="1">
      <c r="A91" s="47" t="s">
        <v>56</v>
      </c>
      <c r="B91" s="6">
        <v>2070</v>
      </c>
      <c r="C91" s="180">
        <f>SUM(C81,C82,C86,C87,C88,C89,C90)+C64</f>
        <v>0.59500000000000486</v>
      </c>
      <c r="D91" s="180">
        <f>SUM(D81,D82,D86,D87,D88,D89,D90)+D64</f>
        <v>0.68000000000014493</v>
      </c>
      <c r="E91" s="180">
        <f>SUM(E81,E82,E86,E87,E88,E89,E90)+E64</f>
        <v>1.02</v>
      </c>
      <c r="F91" s="180">
        <f>SUM(F81,F82,F86,F87,F88,F89,F90)+F64</f>
        <v>0.1699999999999855</v>
      </c>
      <c r="G91" s="123">
        <f t="shared" si="2"/>
        <v>-0.85000000000001452</v>
      </c>
      <c r="H91" s="201">
        <f t="shared" si="3"/>
        <v>16.666666666665243</v>
      </c>
    </row>
    <row r="92" spans="1:8" s="5" customFormat="1" ht="21.75" customHeight="1">
      <c r="A92" s="228" t="s">
        <v>375</v>
      </c>
      <c r="B92" s="229"/>
      <c r="C92" s="229"/>
      <c r="D92" s="229"/>
      <c r="E92" s="229"/>
      <c r="F92" s="229"/>
      <c r="G92" s="229"/>
      <c r="H92" s="230"/>
    </row>
    <row r="93" spans="1:8" s="5" customFormat="1" ht="41.25" customHeight="1">
      <c r="A93" s="72" t="s">
        <v>367</v>
      </c>
      <c r="B93" s="6">
        <v>2110</v>
      </c>
      <c r="C93" s="168">
        <f>'ІІ. Розр. з бюджетом'!C20</f>
        <v>0.30500000000000088</v>
      </c>
      <c r="D93" s="168">
        <f>'ІІ. Розр. з бюджетом'!D20</f>
        <v>107.39999999999999</v>
      </c>
      <c r="E93" s="168">
        <f>'ІІ. Розр. з бюджетом'!E20</f>
        <v>0.3</v>
      </c>
      <c r="F93" s="168">
        <f>'ІІ. Розр. з бюджетом'!F20</f>
        <v>70.699999999999989</v>
      </c>
      <c r="G93" s="168">
        <f t="shared" ref="G93:G104" si="4">F93-E93</f>
        <v>70.399999999999991</v>
      </c>
      <c r="H93" s="203">
        <f t="shared" si="3"/>
        <v>23566.666666666664</v>
      </c>
    </row>
    <row r="94" spans="1:8" s="5" customFormat="1">
      <c r="A94" s="8" t="s">
        <v>270</v>
      </c>
      <c r="B94" s="6">
        <v>2111</v>
      </c>
      <c r="C94" s="123">
        <f>'ІІ. Розр. з бюджетом'!C21</f>
        <v>0.2</v>
      </c>
      <c r="D94" s="123">
        <f>'ІІ. Розр. з бюджетом'!D21</f>
        <v>0.2</v>
      </c>
      <c r="E94" s="123">
        <f>'ІІ. Розр. з бюджетом'!E21</f>
        <v>0.3</v>
      </c>
      <c r="F94" s="123">
        <f>'ІІ. Розр. з бюджетом'!F21</f>
        <v>0.1</v>
      </c>
      <c r="G94" s="123">
        <f t="shared" si="4"/>
        <v>-0.19999999999999998</v>
      </c>
      <c r="H94" s="201">
        <f t="shared" si="3"/>
        <v>33.333333333333336</v>
      </c>
    </row>
    <row r="95" spans="1:8" s="5" customFormat="1">
      <c r="A95" s="8" t="s">
        <v>368</v>
      </c>
      <c r="B95" s="6">
        <v>2112</v>
      </c>
      <c r="C95" s="123">
        <f>'ІІ. Розр. з бюджетом'!C22</f>
        <v>0</v>
      </c>
      <c r="D95" s="123">
        <f>'ІІ. Розр. з бюджетом'!D22</f>
        <v>107.19999999999999</v>
      </c>
      <c r="E95" s="123">
        <f>'ІІ. Розр. з бюджетом'!E22</f>
        <v>0</v>
      </c>
      <c r="F95" s="123">
        <f>'ІІ. Розр. з бюджетом'!F22</f>
        <v>70.599999999999994</v>
      </c>
      <c r="G95" s="200">
        <f t="shared" si="4"/>
        <v>70.599999999999994</v>
      </c>
      <c r="H95" s="201" t="e">
        <f t="shared" si="3"/>
        <v>#DIV/0!</v>
      </c>
    </row>
    <row r="96" spans="1:8" s="5" customFormat="1" ht="19.5" customHeight="1">
      <c r="A96" s="47" t="s">
        <v>369</v>
      </c>
      <c r="B96" s="7">
        <v>2113</v>
      </c>
      <c r="C96" s="123" t="str">
        <f>'ІІ. Розр. з бюджетом'!C23</f>
        <v>(    )</v>
      </c>
      <c r="D96" s="123" t="str">
        <f>'ІІ. Розр. з бюджетом'!D23</f>
        <v>(    )</v>
      </c>
      <c r="E96" s="123" t="str">
        <f>'ІІ. Розр. з бюджетом'!E23</f>
        <v>(    )</v>
      </c>
      <c r="F96" s="123" t="str">
        <f>'ІІ. Розр. з бюджетом'!F23</f>
        <v>(    )</v>
      </c>
      <c r="G96" s="200" t="e">
        <f t="shared" si="4"/>
        <v>#VALUE!</v>
      </c>
      <c r="H96" s="201" t="e">
        <f t="shared" si="3"/>
        <v>#VALUE!</v>
      </c>
    </row>
    <row r="97" spans="1:8" s="5" customFormat="1">
      <c r="A97" s="47" t="s">
        <v>78</v>
      </c>
      <c r="B97" s="7">
        <v>2114</v>
      </c>
      <c r="C97" s="123">
        <f>'ІІ. Розр. з бюджетом'!C24</f>
        <v>0</v>
      </c>
      <c r="D97" s="123">
        <f>'ІІ. Розр. з бюджетом'!D24</f>
        <v>0</v>
      </c>
      <c r="E97" s="123">
        <f>'ІІ. Розр. з бюджетом'!E24</f>
        <v>0</v>
      </c>
      <c r="F97" s="123">
        <f>'ІІ. Розр. з бюджетом'!F24</f>
        <v>0</v>
      </c>
      <c r="G97" s="123"/>
      <c r="H97" s="201" t="e">
        <f t="shared" si="3"/>
        <v>#DIV/0!</v>
      </c>
    </row>
    <row r="98" spans="1:8" s="5" customFormat="1" ht="37.5">
      <c r="A98" s="47" t="s">
        <v>370</v>
      </c>
      <c r="B98" s="7">
        <v>2115</v>
      </c>
      <c r="C98" s="123">
        <f>'ІІ. Розр. з бюджетом'!C25</f>
        <v>0.10500000000000086</v>
      </c>
      <c r="D98" s="123">
        <f>'ІІ. Розр. з бюджетом'!D25</f>
        <v>0</v>
      </c>
      <c r="E98" s="123">
        <f>'ІІ. Розр. з бюджетом'!E25</f>
        <v>0</v>
      </c>
      <c r="F98" s="123">
        <f>'ІІ. Розр. з бюджетом'!F25</f>
        <v>0</v>
      </c>
      <c r="G98" s="123"/>
      <c r="H98" s="201" t="e">
        <f t="shared" si="3"/>
        <v>#DIV/0!</v>
      </c>
    </row>
    <row r="99" spans="1:8" s="5" customFormat="1">
      <c r="A99" s="47" t="s">
        <v>93</v>
      </c>
      <c r="B99" s="7">
        <v>2116</v>
      </c>
      <c r="C99" s="123">
        <f>'ІІ. Розр. з бюджетом'!C26</f>
        <v>0</v>
      </c>
      <c r="D99" s="123">
        <f>'ІІ. Розр. з бюджетом'!D26</f>
        <v>0</v>
      </c>
      <c r="E99" s="123">
        <f>'ІІ. Розр. з бюджетом'!E26</f>
        <v>0</v>
      </c>
      <c r="F99" s="123">
        <f>'ІІ. Розр. з бюджетом'!F26</f>
        <v>0</v>
      </c>
      <c r="G99" s="123"/>
      <c r="H99" s="201" t="e">
        <f t="shared" si="3"/>
        <v>#DIV/0!</v>
      </c>
    </row>
    <row r="100" spans="1:8" s="5" customFormat="1">
      <c r="A100" s="47" t="s">
        <v>392</v>
      </c>
      <c r="B100" s="7">
        <v>2117</v>
      </c>
      <c r="C100" s="123">
        <f>'ІІ. Розр. з бюджетом'!C27</f>
        <v>0</v>
      </c>
      <c r="D100" s="123">
        <f>'ІІ. Розр. з бюджетом'!D27</f>
        <v>0</v>
      </c>
      <c r="E100" s="123">
        <f>'ІІ. Розр. з бюджетом'!E27</f>
        <v>0</v>
      </c>
      <c r="F100" s="123">
        <f>'ІІ. Розр. з бюджетом'!F27</f>
        <v>0</v>
      </c>
      <c r="G100" s="123"/>
      <c r="H100" s="201" t="e">
        <f t="shared" si="3"/>
        <v>#DIV/0!</v>
      </c>
    </row>
    <row r="101" spans="1:8" s="5" customFormat="1" ht="21.75" customHeight="1">
      <c r="A101" s="72" t="s">
        <v>371</v>
      </c>
      <c r="B101" s="53">
        <v>2120</v>
      </c>
      <c r="C101" s="190">
        <f>'ІІ. Розр. з бюджетом'!C30</f>
        <v>70.2</v>
      </c>
      <c r="D101" s="190">
        <f>'ІІ. Розр. з бюджетом'!D30</f>
        <v>102.2</v>
      </c>
      <c r="E101" s="190">
        <f>'ІІ. Розр. з бюджетом'!E30</f>
        <v>34.1</v>
      </c>
      <c r="F101" s="190">
        <f>'ІІ. Розр. з бюджетом'!F30</f>
        <v>58.9</v>
      </c>
      <c r="G101" s="168">
        <f t="shared" si="4"/>
        <v>24.799999999999997</v>
      </c>
      <c r="H101" s="161">
        <f t="shared" si="3"/>
        <v>172.72727272727272</v>
      </c>
    </row>
    <row r="102" spans="1:8" s="5" customFormat="1" ht="37.5">
      <c r="A102" s="72" t="s">
        <v>372</v>
      </c>
      <c r="B102" s="53">
        <v>2130</v>
      </c>
      <c r="C102" s="190">
        <f>'ІІ. Розр. з бюджетом'!C35</f>
        <v>77.400000000000006</v>
      </c>
      <c r="D102" s="190">
        <f>'ІІ. Розр. з бюджетом'!D35</f>
        <v>102.1</v>
      </c>
      <c r="E102" s="190">
        <f>'ІІ. Розр. з бюджетом'!E35</f>
        <v>33.5</v>
      </c>
      <c r="F102" s="190">
        <f>'ІІ. Розр. з бюджетом'!F35</f>
        <v>57.5</v>
      </c>
      <c r="G102" s="168">
        <f t="shared" si="4"/>
        <v>24</v>
      </c>
      <c r="H102" s="161">
        <f t="shared" si="3"/>
        <v>171.64179104477611</v>
      </c>
    </row>
    <row r="103" spans="1:8" s="5" customFormat="1" ht="60.75" customHeight="1">
      <c r="A103" s="88" t="s">
        <v>393</v>
      </c>
      <c r="B103" s="7">
        <v>2131</v>
      </c>
      <c r="C103" s="152">
        <f>'ІІ. Розр. з бюджетом'!C36</f>
        <v>0</v>
      </c>
      <c r="D103" s="152">
        <f>'ІІ. Розр. з бюджетом'!D36</f>
        <v>0</v>
      </c>
      <c r="E103" s="152">
        <f>'ІІ. Розр. з бюджетом'!E36</f>
        <v>0</v>
      </c>
      <c r="F103" s="152">
        <f>'ІІ. Розр. з бюджетом'!F36</f>
        <v>0</v>
      </c>
      <c r="G103" s="123">
        <f t="shared" si="4"/>
        <v>0</v>
      </c>
      <c r="H103" s="201" t="e">
        <f t="shared" si="3"/>
        <v>#DIV/0!</v>
      </c>
    </row>
    <row r="104" spans="1:8" s="5" customFormat="1" ht="19.5" customHeight="1">
      <c r="A104" s="88" t="s">
        <v>373</v>
      </c>
      <c r="B104" s="7">
        <v>2133</v>
      </c>
      <c r="C104" s="152">
        <f>'ІІ. Розр. з бюджетом'!C38</f>
        <v>77.400000000000006</v>
      </c>
      <c r="D104" s="152">
        <f>'ІІ. Розр. з бюджетом'!D38</f>
        <v>102.1</v>
      </c>
      <c r="E104" s="152">
        <f>'ІІ. Розр. з бюджетом'!E38</f>
        <v>33.5</v>
      </c>
      <c r="F104" s="152">
        <f>'ІІ. Розр. з бюджетом'!F38</f>
        <v>57.5</v>
      </c>
      <c r="G104" s="123">
        <f t="shared" si="4"/>
        <v>24</v>
      </c>
      <c r="H104" s="160">
        <f t="shared" si="3"/>
        <v>171.64179104477611</v>
      </c>
    </row>
    <row r="105" spans="1:8" s="5" customFormat="1" ht="22.5" customHeight="1" thickBot="1">
      <c r="A105" s="87" t="s">
        <v>374</v>
      </c>
      <c r="B105" s="7">
        <v>2200</v>
      </c>
      <c r="C105" s="190">
        <f>'ІІ. Розр. з бюджетом'!C43</f>
        <v>147.90500000000003</v>
      </c>
      <c r="D105" s="190">
        <f>'ІІ. Розр. з бюджетом'!D43</f>
        <v>311.7</v>
      </c>
      <c r="E105" s="190">
        <f>'ІІ. Розр. з бюджетом'!E43</f>
        <v>67.900000000000006</v>
      </c>
      <c r="F105" s="190">
        <f>'ІІ. Розр. з бюджетом'!F43</f>
        <v>187.1</v>
      </c>
      <c r="G105" s="168"/>
      <c r="H105" s="161">
        <f t="shared" si="3"/>
        <v>275.55228276877756</v>
      </c>
    </row>
    <row r="106" spans="1:8" s="5" customFormat="1" ht="19.5" thickBot="1">
      <c r="A106" s="223" t="s">
        <v>305</v>
      </c>
      <c r="B106" s="224"/>
      <c r="C106" s="224"/>
      <c r="D106" s="224"/>
      <c r="E106" s="224"/>
      <c r="F106" s="224"/>
      <c r="G106" s="224"/>
      <c r="H106" s="225"/>
    </row>
    <row r="107" spans="1:8" s="5" customFormat="1" ht="20.100000000000001" customHeight="1">
      <c r="A107" s="124" t="s">
        <v>302</v>
      </c>
      <c r="B107" s="9">
        <v>3405</v>
      </c>
      <c r="C107" s="190">
        <f>'ІІІ. Рух грош. коштів'!C69</f>
        <v>46.8</v>
      </c>
      <c r="D107" s="190">
        <f>'ІІІ. Рух грош. коштів'!D69</f>
        <v>74.900000000000006</v>
      </c>
      <c r="E107" s="190">
        <v>0</v>
      </c>
      <c r="F107" s="190">
        <f>'ІІІ. Рух грош. коштів'!F69</f>
        <v>74.900000000000006</v>
      </c>
      <c r="G107" s="168">
        <f t="shared" ref="G107:G113" si="5">F107-E107</f>
        <v>74.900000000000006</v>
      </c>
      <c r="H107" s="203" t="e">
        <f t="shared" si="3"/>
        <v>#DIV/0!</v>
      </c>
    </row>
    <row r="108" spans="1:8" s="5" customFormat="1" ht="20.100000000000001" customHeight="1">
      <c r="A108" s="88" t="s">
        <v>364</v>
      </c>
      <c r="B108" s="140">
        <v>3030</v>
      </c>
      <c r="C108" s="152">
        <f>'ІІІ. Рух грош. коштів'!C11</f>
        <v>0</v>
      </c>
      <c r="D108" s="152">
        <f>'ІІІ. Рух грош. коштів'!D11</f>
        <v>0</v>
      </c>
      <c r="E108" s="152">
        <f>'ІІІ. Рух грош. коштів'!E11</f>
        <v>0</v>
      </c>
      <c r="F108" s="152">
        <f>'ІІІ. Рух грош. коштів'!F11</f>
        <v>0</v>
      </c>
      <c r="G108" s="168"/>
      <c r="H108" s="201" t="e">
        <f t="shared" si="3"/>
        <v>#DIV/0!</v>
      </c>
    </row>
    <row r="109" spans="1:8" s="5" customFormat="1">
      <c r="A109" s="88" t="s">
        <v>294</v>
      </c>
      <c r="B109" s="140">
        <v>3195</v>
      </c>
      <c r="C109" s="152">
        <f>'ІІІ. Рух грош. коштів'!C37</f>
        <v>-72.805000000000007</v>
      </c>
      <c r="D109" s="152">
        <f>'ІІІ. Рух грош. коштів'!D37</f>
        <v>-215.71999999999991</v>
      </c>
      <c r="E109" s="152">
        <f>'ІІІ. Рух грош. коштів'!E37</f>
        <v>-31.579999999999984</v>
      </c>
      <c r="F109" s="152">
        <f>'ІІІ. Рух грош. коштів'!F37</f>
        <v>-129.82999999999998</v>
      </c>
      <c r="G109" s="123">
        <f t="shared" si="5"/>
        <v>-98.25</v>
      </c>
      <c r="H109" s="160">
        <f t="shared" si="3"/>
        <v>411.11462951234978</v>
      </c>
    </row>
    <row r="110" spans="1:8">
      <c r="A110" s="88" t="s">
        <v>124</v>
      </c>
      <c r="B110" s="140">
        <v>3295</v>
      </c>
      <c r="C110" s="152">
        <f>'ІІІ. Рух грош. коштів'!C50</f>
        <v>0</v>
      </c>
      <c r="D110" s="152">
        <f>'ІІІ. Рух грош. коштів'!D50</f>
        <v>0</v>
      </c>
      <c r="E110" s="152">
        <f>'ІІІ. Рух грош. коштів'!E50</f>
        <v>0</v>
      </c>
      <c r="F110" s="152">
        <f>'ІІІ. Рух грош. коштів'!F50</f>
        <v>0</v>
      </c>
      <c r="G110" s="123">
        <f t="shared" si="5"/>
        <v>0</v>
      </c>
      <c r="H110" s="201" t="e">
        <f t="shared" si="3"/>
        <v>#DIV/0!</v>
      </c>
    </row>
    <row r="111" spans="1:8" s="5" customFormat="1">
      <c r="A111" s="88" t="s">
        <v>304</v>
      </c>
      <c r="B111" s="9">
        <v>3395</v>
      </c>
      <c r="C111" s="152">
        <f>'ІІІ. Рух грош. коштів'!C67</f>
        <v>0</v>
      </c>
      <c r="D111" s="152">
        <f>'ІІІ. Рух грош. коштів'!D67</f>
        <v>0</v>
      </c>
      <c r="E111" s="152">
        <f>'ІІІ. Рух грош. коштів'!E67</f>
        <v>0</v>
      </c>
      <c r="F111" s="152">
        <f>'ІІІ. Рух грош. коштів'!F67</f>
        <v>0</v>
      </c>
      <c r="G111" s="123">
        <f t="shared" si="5"/>
        <v>0</v>
      </c>
      <c r="H111" s="201" t="e">
        <f t="shared" si="3"/>
        <v>#DIV/0!</v>
      </c>
    </row>
    <row r="112" spans="1:8" s="5" customFormat="1">
      <c r="A112" s="88" t="s">
        <v>127</v>
      </c>
      <c r="B112" s="9">
        <v>3410</v>
      </c>
      <c r="C112" s="152">
        <f>'ІІІ. Рух грош. коштів'!C70</f>
        <v>0</v>
      </c>
      <c r="D112" s="152">
        <f>'ІІІ. Рух грош. коштів'!D70</f>
        <v>0</v>
      </c>
      <c r="E112" s="152">
        <f>'ІІІ. Рух грош. коштів'!E70</f>
        <v>0</v>
      </c>
      <c r="F112" s="152">
        <f>'ІІІ. Рух грош. коштів'!F70</f>
        <v>0</v>
      </c>
      <c r="G112" s="123">
        <f t="shared" si="5"/>
        <v>0</v>
      </c>
      <c r="H112" s="201" t="e">
        <f t="shared" si="3"/>
        <v>#DIV/0!</v>
      </c>
    </row>
    <row r="113" spans="1:8" s="5" customFormat="1" ht="19.5" thickBot="1">
      <c r="A113" s="125" t="s">
        <v>303</v>
      </c>
      <c r="B113" s="9">
        <v>3415</v>
      </c>
      <c r="C113" s="176">
        <f>SUM(C107,C109:C112)</f>
        <v>-26.00500000000001</v>
      </c>
      <c r="D113" s="176">
        <f>SUM(D107,D109:D112)</f>
        <v>-140.81999999999991</v>
      </c>
      <c r="E113" s="176">
        <f>SUM(E107,E109:E112)</f>
        <v>-31.579999999999984</v>
      </c>
      <c r="F113" s="176">
        <f>SUM(F107,F109:F112)</f>
        <v>-54.929999999999978</v>
      </c>
      <c r="G113" s="168">
        <f t="shared" si="5"/>
        <v>-23.349999999999994</v>
      </c>
      <c r="H113" s="161">
        <f t="shared" si="3"/>
        <v>173.93920202659913</v>
      </c>
    </row>
    <row r="114" spans="1:8" s="5" customFormat="1" ht="19.5" thickBot="1">
      <c r="A114" s="234" t="s">
        <v>306</v>
      </c>
      <c r="B114" s="235"/>
      <c r="C114" s="235"/>
      <c r="D114" s="235"/>
      <c r="E114" s="235"/>
      <c r="F114" s="235"/>
      <c r="G114" s="235"/>
      <c r="H114" s="236"/>
    </row>
    <row r="115" spans="1:8" s="5" customFormat="1" ht="20.100000000000001" customHeight="1">
      <c r="A115" s="124" t="s">
        <v>247</v>
      </c>
      <c r="B115" s="126">
        <v>4000</v>
      </c>
      <c r="C115" s="191">
        <f>SUM(C116:C121)</f>
        <v>0</v>
      </c>
      <c r="D115" s="191">
        <f>SUM(D116:D121)</f>
        <v>0</v>
      </c>
      <c r="E115" s="191">
        <f>SUM(E116:E121)</f>
        <v>0</v>
      </c>
      <c r="F115" s="191">
        <f>SUM(F116:F121)</f>
        <v>0</v>
      </c>
      <c r="G115" s="168">
        <f t="shared" ref="G115:G121" si="6">F115-E115</f>
        <v>0</v>
      </c>
      <c r="H115" s="203" t="e">
        <f t="shared" si="3"/>
        <v>#DIV/0!</v>
      </c>
    </row>
    <row r="116" spans="1:8" s="5" customFormat="1" ht="20.100000000000001" customHeight="1">
      <c r="A116" s="8" t="s">
        <v>1</v>
      </c>
      <c r="B116" s="67" t="s">
        <v>155</v>
      </c>
      <c r="C116" s="152">
        <f>'IV. Кап. інвестиції'!C8</f>
        <v>0</v>
      </c>
      <c r="D116" s="152">
        <f>'IV. Кап. інвестиції'!D8</f>
        <v>0</v>
      </c>
      <c r="E116" s="152">
        <f>'IV. Кап. інвестиції'!E8</f>
        <v>0</v>
      </c>
      <c r="F116" s="152">
        <f>'IV. Кап. інвестиції'!F8</f>
        <v>0</v>
      </c>
      <c r="G116" s="123">
        <f t="shared" si="6"/>
        <v>0</v>
      </c>
      <c r="H116" s="201" t="e">
        <f t="shared" si="3"/>
        <v>#DIV/0!</v>
      </c>
    </row>
    <row r="117" spans="1:8" s="5" customFormat="1" ht="20.100000000000001" customHeight="1">
      <c r="A117" s="8" t="s">
        <v>2</v>
      </c>
      <c r="B117" s="66">
        <v>4020</v>
      </c>
      <c r="C117" s="152">
        <f>'IV. Кап. інвестиції'!C9</f>
        <v>0</v>
      </c>
      <c r="D117" s="152">
        <f>'IV. Кап. інвестиції'!D9</f>
        <v>0</v>
      </c>
      <c r="E117" s="152">
        <f>'IV. Кап. інвестиції'!E9</f>
        <v>0</v>
      </c>
      <c r="F117" s="152">
        <f>'IV. Кап. інвестиції'!F9</f>
        <v>0</v>
      </c>
      <c r="G117" s="123">
        <f t="shared" si="6"/>
        <v>0</v>
      </c>
      <c r="H117" s="201" t="e">
        <f t="shared" si="3"/>
        <v>#DIV/0!</v>
      </c>
    </row>
    <row r="118" spans="1:8" s="5" customFormat="1" ht="20.100000000000001" customHeight="1">
      <c r="A118" s="8" t="s">
        <v>30</v>
      </c>
      <c r="B118" s="67">
        <v>4030</v>
      </c>
      <c r="C118" s="152">
        <f>'IV. Кап. інвестиції'!C10</f>
        <v>0</v>
      </c>
      <c r="D118" s="152">
        <f>'IV. Кап. інвестиції'!D10</f>
        <v>0</v>
      </c>
      <c r="E118" s="152">
        <f>'IV. Кап. інвестиції'!E10</f>
        <v>0</v>
      </c>
      <c r="F118" s="152">
        <f>'IV. Кап. інвестиції'!F10</f>
        <v>0</v>
      </c>
      <c r="G118" s="123">
        <f t="shared" si="6"/>
        <v>0</v>
      </c>
      <c r="H118" s="201" t="e">
        <f t="shared" si="3"/>
        <v>#DIV/0!</v>
      </c>
    </row>
    <row r="119" spans="1:8" s="5" customFormat="1">
      <c r="A119" s="8" t="s">
        <v>3</v>
      </c>
      <c r="B119" s="66">
        <v>4040</v>
      </c>
      <c r="C119" s="152">
        <f>'IV. Кап. інвестиції'!C11</f>
        <v>0</v>
      </c>
      <c r="D119" s="152">
        <f>'IV. Кап. інвестиції'!D11</f>
        <v>0</v>
      </c>
      <c r="E119" s="152">
        <f>'IV. Кап. інвестиції'!E11</f>
        <v>0</v>
      </c>
      <c r="F119" s="152">
        <f>'IV. Кап. інвестиції'!F11</f>
        <v>0</v>
      </c>
      <c r="G119" s="123">
        <f t="shared" si="6"/>
        <v>0</v>
      </c>
      <c r="H119" s="201" t="e">
        <f t="shared" si="3"/>
        <v>#DIV/0!</v>
      </c>
    </row>
    <row r="120" spans="1:8" s="5" customFormat="1" ht="37.5">
      <c r="A120" s="8" t="s">
        <v>64</v>
      </c>
      <c r="B120" s="67">
        <v>4050</v>
      </c>
      <c r="C120" s="152">
        <f>'IV. Кап. інвестиції'!C12</f>
        <v>0</v>
      </c>
      <c r="D120" s="152">
        <f>'IV. Кап. інвестиції'!D12</f>
        <v>0</v>
      </c>
      <c r="E120" s="152">
        <f>'IV. Кап. інвестиції'!E12</f>
        <v>0</v>
      </c>
      <c r="F120" s="152">
        <f>'IV. Кап. інвестиції'!F12</f>
        <v>0</v>
      </c>
      <c r="G120" s="123"/>
      <c r="H120" s="201" t="e">
        <f t="shared" si="3"/>
        <v>#DIV/0!</v>
      </c>
    </row>
    <row r="121" spans="1:8" s="5" customFormat="1">
      <c r="A121" s="8" t="s">
        <v>258</v>
      </c>
      <c r="B121" s="67">
        <v>4060</v>
      </c>
      <c r="C121" s="152">
        <f>'IV. Кап. інвестиції'!C13</f>
        <v>0</v>
      </c>
      <c r="D121" s="152">
        <f>'IV. Кап. інвестиції'!D13</f>
        <v>0</v>
      </c>
      <c r="E121" s="152">
        <f>'IV. Кап. інвестиції'!E13</f>
        <v>0</v>
      </c>
      <c r="F121" s="152">
        <f>'IV. Кап. інвестиції'!F13</f>
        <v>0</v>
      </c>
      <c r="G121" s="123">
        <f t="shared" si="6"/>
        <v>0</v>
      </c>
      <c r="H121" s="201" t="e">
        <f t="shared" si="3"/>
        <v>#DIV/0!</v>
      </c>
    </row>
    <row r="122" spans="1:8" s="5" customFormat="1" ht="20.100000000000001" customHeight="1">
      <c r="A122" s="87" t="s">
        <v>248</v>
      </c>
      <c r="B122" s="126">
        <v>4000</v>
      </c>
      <c r="C122" s="176">
        <f>SUM(C123:C126)</f>
        <v>0</v>
      </c>
      <c r="D122" s="176">
        <f>SUM(D123:D126)</f>
        <v>0</v>
      </c>
      <c r="E122" s="176">
        <f>SUM(E123:E126)</f>
        <v>0</v>
      </c>
      <c r="F122" s="176">
        <f>SUM(F123:F126)</f>
        <v>0</v>
      </c>
      <c r="G122" s="168">
        <f>F122-E122</f>
        <v>0</v>
      </c>
      <c r="H122" s="203" t="e">
        <f t="shared" si="3"/>
        <v>#DIV/0!</v>
      </c>
    </row>
    <row r="123" spans="1:8" s="5" customFormat="1" ht="20.100000000000001" customHeight="1">
      <c r="A123" s="47" t="s">
        <v>394</v>
      </c>
      <c r="B123" s="127" t="s">
        <v>249</v>
      </c>
      <c r="C123" s="192"/>
      <c r="D123" s="192"/>
      <c r="E123" s="152">
        <f>'6.2. Інша інфо_2'!M36</f>
        <v>0</v>
      </c>
      <c r="F123" s="152">
        <f>'6.2. Інша інфо_2'!N36</f>
        <v>0</v>
      </c>
      <c r="G123" s="123">
        <f>F123-E123</f>
        <v>0</v>
      </c>
      <c r="H123" s="201" t="e">
        <f t="shared" si="3"/>
        <v>#DIV/0!</v>
      </c>
    </row>
    <row r="124" spans="1:8" s="5" customFormat="1" ht="20.100000000000001" customHeight="1">
      <c r="A124" s="47" t="s">
        <v>395</v>
      </c>
      <c r="B124" s="127" t="s">
        <v>250</v>
      </c>
      <c r="C124" s="192"/>
      <c r="D124" s="192"/>
      <c r="E124" s="152">
        <f>'6.2. Інша інфо_2'!Q36</f>
        <v>0</v>
      </c>
      <c r="F124" s="152">
        <f>'6.2. Інша інфо_2'!R36</f>
        <v>0</v>
      </c>
      <c r="G124" s="123">
        <f>F124-E124</f>
        <v>0</v>
      </c>
      <c r="H124" s="201" t="e">
        <f t="shared" si="3"/>
        <v>#DIV/0!</v>
      </c>
    </row>
    <row r="125" spans="1:8" s="5" customFormat="1" ht="20.100000000000001" customHeight="1">
      <c r="A125" s="47" t="s">
        <v>205</v>
      </c>
      <c r="B125" s="127" t="s">
        <v>251</v>
      </c>
      <c r="C125" s="192"/>
      <c r="D125" s="192"/>
      <c r="E125" s="152">
        <f>'6.2. Інша інфо_2'!U36</f>
        <v>0</v>
      </c>
      <c r="F125" s="152">
        <f>'6.2. Інша інфо_2'!V36</f>
        <v>0</v>
      </c>
      <c r="G125" s="123">
        <f>F125-E125</f>
        <v>0</v>
      </c>
      <c r="H125" s="201" t="e">
        <f t="shared" si="3"/>
        <v>#DIV/0!</v>
      </c>
    </row>
    <row r="126" spans="1:8" s="5" customFormat="1" ht="20.100000000000001" customHeight="1" thickBot="1">
      <c r="A126" s="144" t="s">
        <v>396</v>
      </c>
      <c r="B126" s="145" t="s">
        <v>252</v>
      </c>
      <c r="C126" s="193"/>
      <c r="D126" s="193"/>
      <c r="E126" s="194">
        <f>'6.2. Інша інфо_2'!Y36</f>
        <v>0</v>
      </c>
      <c r="F126" s="194">
        <f>'6.2. Інша інфо_2'!Z36</f>
        <v>0</v>
      </c>
      <c r="G126" s="194">
        <f>F126-E126</f>
        <v>0</v>
      </c>
      <c r="H126" s="204" t="e">
        <f t="shared" si="3"/>
        <v>#DIV/0!</v>
      </c>
    </row>
    <row r="127" spans="1:8" s="5" customFormat="1" ht="19.5" thickBot="1">
      <c r="A127" s="231" t="s">
        <v>151</v>
      </c>
      <c r="B127" s="232"/>
      <c r="C127" s="232"/>
      <c r="D127" s="232"/>
      <c r="E127" s="232"/>
      <c r="F127" s="232"/>
      <c r="G127" s="232"/>
      <c r="H127" s="233"/>
    </row>
    <row r="128" spans="1:8" s="5" customFormat="1">
      <c r="A128" s="128" t="s">
        <v>337</v>
      </c>
      <c r="B128" s="129">
        <v>5040</v>
      </c>
      <c r="C128" s="166">
        <f>(C64/C32)*100</f>
        <v>0.1429154757043703</v>
      </c>
      <c r="D128" s="166">
        <f>(D64/D32)*100</f>
        <v>0.1312551271534324</v>
      </c>
      <c r="E128" s="205">
        <f>(E64/E32)*100</f>
        <v>0.49586776859504128</v>
      </c>
      <c r="F128" s="205">
        <f>(F64/F32)*100</f>
        <v>5.4481067828924798E-2</v>
      </c>
      <c r="G128" s="200">
        <f>F128-E128</f>
        <v>-0.44138670076611647</v>
      </c>
      <c r="H128" s="201">
        <f t="shared" si="3"/>
        <v>10.987015345499836</v>
      </c>
    </row>
    <row r="129" spans="1:8" s="5" customFormat="1">
      <c r="A129" s="128" t="s">
        <v>338</v>
      </c>
      <c r="B129" s="129">
        <v>5020</v>
      </c>
      <c r="C129" s="166">
        <f>(C64/C140)*100</f>
        <v>0.22088987062164903</v>
      </c>
      <c r="D129" s="166">
        <f>(D64/D140)*100</f>
        <v>0.24009603841541735</v>
      </c>
      <c r="E129" s="205" t="e">
        <f>(E64/E140)*100</f>
        <v>#DIV/0!</v>
      </c>
      <c r="F129" s="205" t="e">
        <f>(F64/F140)*100</f>
        <v>#VALUE!</v>
      </c>
      <c r="G129" s="200" t="e">
        <f>F129-E129</f>
        <v>#VALUE!</v>
      </c>
      <c r="H129" s="201" t="e">
        <f t="shared" si="3"/>
        <v>#VALUE!</v>
      </c>
    </row>
    <row r="130" spans="1:8" s="5" customFormat="1">
      <c r="A130" s="88" t="s">
        <v>339</v>
      </c>
      <c r="B130" s="6">
        <v>5030</v>
      </c>
      <c r="C130" s="122">
        <f>(C64/C146)*100</f>
        <v>0.24630541871921385</v>
      </c>
      <c r="D130" s="122">
        <f>(D64/D146)*100</f>
        <v>0.2814919071077307</v>
      </c>
      <c r="E130" s="200" t="e">
        <f>(E64/E146)*100</f>
        <v>#DIV/0!</v>
      </c>
      <c r="F130" s="200" t="e">
        <f>(F64/F146)*100</f>
        <v>#VALUE!</v>
      </c>
      <c r="G130" s="200" t="e">
        <f>F130-E130</f>
        <v>#VALUE!</v>
      </c>
      <c r="H130" s="201" t="e">
        <f t="shared" si="3"/>
        <v>#VALUE!</v>
      </c>
    </row>
    <row r="131" spans="1:8" s="5" customFormat="1">
      <c r="A131" s="130" t="s">
        <v>159</v>
      </c>
      <c r="B131" s="131">
        <v>5110</v>
      </c>
      <c r="C131" s="167">
        <f>C146/C143</f>
        <v>8.6911314984709467</v>
      </c>
      <c r="D131" s="167">
        <f>D146/D143</f>
        <v>5.8</v>
      </c>
      <c r="E131" s="206" t="e">
        <f>E146/E143</f>
        <v>#DIV/0!</v>
      </c>
      <c r="F131" s="206" t="e">
        <f>F146/F143</f>
        <v>#VALUE!</v>
      </c>
      <c r="G131" s="200" t="e">
        <f>F131-E131</f>
        <v>#VALUE!</v>
      </c>
      <c r="H131" s="201" t="e">
        <f t="shared" si="3"/>
        <v>#VALUE!</v>
      </c>
    </row>
    <row r="132" spans="1:8" s="5" customFormat="1" ht="21.75" customHeight="1" thickBot="1">
      <c r="A132" s="171" t="s">
        <v>340</v>
      </c>
      <c r="B132" s="172">
        <v>5220</v>
      </c>
      <c r="C132" s="173">
        <f>C137/C136</f>
        <v>0.27527887729399064</v>
      </c>
      <c r="D132" s="173">
        <f>D137/D136</f>
        <v>0.31414177761784817</v>
      </c>
      <c r="E132" s="207" t="e">
        <f>E137/E136</f>
        <v>#DIV/0!</v>
      </c>
      <c r="F132" s="207" t="e">
        <f>F137/F136</f>
        <v>#VALUE!</v>
      </c>
      <c r="G132" s="207" t="e">
        <f>F132-E132</f>
        <v>#VALUE!</v>
      </c>
      <c r="H132" s="204" t="e">
        <f t="shared" si="3"/>
        <v>#VALUE!</v>
      </c>
    </row>
    <row r="133" spans="1:8" s="5" customFormat="1" ht="19.5" thickBot="1">
      <c r="A133" s="223" t="s">
        <v>307</v>
      </c>
      <c r="B133" s="224"/>
      <c r="C133" s="224"/>
      <c r="D133" s="224"/>
      <c r="E133" s="224"/>
      <c r="F133" s="224"/>
      <c r="G133" s="224"/>
      <c r="H133" s="225"/>
    </row>
    <row r="134" spans="1:8" s="5" customFormat="1" ht="20.100000000000001" customHeight="1">
      <c r="A134" s="128" t="s">
        <v>330</v>
      </c>
      <c r="B134" s="129">
        <v>6000</v>
      </c>
      <c r="C134" s="192">
        <v>209.4</v>
      </c>
      <c r="D134" s="192">
        <v>199.2</v>
      </c>
      <c r="E134" s="152"/>
      <c r="F134" s="123" t="s">
        <v>389</v>
      </c>
      <c r="G134" s="123">
        <f>D134-C134</f>
        <v>-10.200000000000017</v>
      </c>
      <c r="H134" s="201">
        <f>(D134/C134)*100</f>
        <v>95.12893982808022</v>
      </c>
    </row>
    <row r="135" spans="1:8" s="5" customFormat="1" ht="20.100000000000001" customHeight="1">
      <c r="A135" s="128" t="s">
        <v>331</v>
      </c>
      <c r="B135" s="129">
        <v>6001</v>
      </c>
      <c r="C135" s="175">
        <f>C136-C137</f>
        <v>201.39999999999998</v>
      </c>
      <c r="D135" s="175">
        <f>D136-D137</f>
        <v>190.59999999999997</v>
      </c>
      <c r="E135" s="123">
        <f>E136-E137</f>
        <v>0</v>
      </c>
      <c r="F135" s="123" t="s">
        <v>389</v>
      </c>
      <c r="G135" s="123">
        <f t="shared" ref="G135:G146" si="7">D135-C135</f>
        <v>-10.800000000000011</v>
      </c>
      <c r="H135" s="160">
        <f t="shared" ref="H135:H146" si="8">(D135/C135)*100</f>
        <v>94.637537239324715</v>
      </c>
    </row>
    <row r="136" spans="1:8" s="5" customFormat="1" ht="20.100000000000001" customHeight="1">
      <c r="A136" s="128" t="s">
        <v>332</v>
      </c>
      <c r="B136" s="129">
        <v>6002</v>
      </c>
      <c r="C136" s="192">
        <v>277.89999999999998</v>
      </c>
      <c r="D136" s="192">
        <v>277.89999999999998</v>
      </c>
      <c r="E136" s="152"/>
      <c r="F136" s="123" t="s">
        <v>389</v>
      </c>
      <c r="G136" s="123">
        <f t="shared" si="7"/>
        <v>0</v>
      </c>
      <c r="H136" s="160">
        <f t="shared" si="8"/>
        <v>100</v>
      </c>
    </row>
    <row r="137" spans="1:8" s="5" customFormat="1" ht="20.100000000000001" customHeight="1">
      <c r="A137" s="128" t="s">
        <v>333</v>
      </c>
      <c r="B137" s="129">
        <v>6003</v>
      </c>
      <c r="C137" s="192">
        <v>76.5</v>
      </c>
      <c r="D137" s="192">
        <v>87.3</v>
      </c>
      <c r="E137" s="152"/>
      <c r="F137" s="123" t="s">
        <v>389</v>
      </c>
      <c r="G137" s="123">
        <f t="shared" si="7"/>
        <v>10.799999999999997</v>
      </c>
      <c r="H137" s="160">
        <f t="shared" si="8"/>
        <v>114.11764705882352</v>
      </c>
    </row>
    <row r="138" spans="1:8" s="5" customFormat="1" ht="20.100000000000001" customHeight="1">
      <c r="A138" s="88" t="s">
        <v>334</v>
      </c>
      <c r="B138" s="6">
        <v>6010</v>
      </c>
      <c r="C138" s="192">
        <v>111.9</v>
      </c>
      <c r="D138" s="192">
        <v>146.6</v>
      </c>
      <c r="E138" s="152"/>
      <c r="F138" s="123"/>
      <c r="G138" s="123">
        <f t="shared" si="7"/>
        <v>34.699999999999989</v>
      </c>
      <c r="H138" s="160">
        <f t="shared" si="8"/>
        <v>131.00983020554065</v>
      </c>
    </row>
    <row r="139" spans="1:8" s="5" customFormat="1">
      <c r="A139" s="88" t="s">
        <v>335</v>
      </c>
      <c r="B139" s="6">
        <v>6011</v>
      </c>
      <c r="C139" s="192">
        <v>52.1</v>
      </c>
      <c r="D139" s="192">
        <v>74.900000000000006</v>
      </c>
      <c r="E139" s="152"/>
      <c r="F139" s="123" t="s">
        <v>389</v>
      </c>
      <c r="G139" s="123">
        <f t="shared" si="7"/>
        <v>22.800000000000004</v>
      </c>
      <c r="H139" s="160">
        <f t="shared" si="8"/>
        <v>143.76199616122841</v>
      </c>
    </row>
    <row r="140" spans="1:8" s="5" customFormat="1" ht="20.100000000000001" customHeight="1">
      <c r="A140" s="87" t="s">
        <v>187</v>
      </c>
      <c r="B140" s="6">
        <v>6020</v>
      </c>
      <c r="C140" s="195">
        <f>C143+C146</f>
        <v>316.89999999999998</v>
      </c>
      <c r="D140" s="195">
        <f>D143+D146</f>
        <v>333.2</v>
      </c>
      <c r="E140" s="190"/>
      <c r="F140" s="123" t="s">
        <v>389</v>
      </c>
      <c r="G140" s="168">
        <f t="shared" si="7"/>
        <v>16.300000000000011</v>
      </c>
      <c r="H140" s="161">
        <f t="shared" si="8"/>
        <v>105.14357841590407</v>
      </c>
    </row>
    <row r="141" spans="1:8" s="5" customFormat="1" ht="20.100000000000001" customHeight="1">
      <c r="A141" s="88" t="s">
        <v>128</v>
      </c>
      <c r="B141" s="6">
        <v>6030</v>
      </c>
      <c r="C141" s="192"/>
      <c r="D141" s="192"/>
      <c r="E141" s="152"/>
      <c r="F141" s="123" t="s">
        <v>389</v>
      </c>
      <c r="G141" s="123">
        <f t="shared" si="7"/>
        <v>0</v>
      </c>
      <c r="H141" s="201" t="e">
        <f t="shared" si="8"/>
        <v>#DIV/0!</v>
      </c>
    </row>
    <row r="142" spans="1:8" s="5" customFormat="1" ht="20.100000000000001" customHeight="1">
      <c r="A142" s="88" t="s">
        <v>129</v>
      </c>
      <c r="B142" s="6">
        <v>6040</v>
      </c>
      <c r="C142" s="192">
        <v>32.700000000000003</v>
      </c>
      <c r="D142" s="192">
        <v>49</v>
      </c>
      <c r="E142" s="152"/>
      <c r="F142" s="123" t="s">
        <v>389</v>
      </c>
      <c r="G142" s="123">
        <f t="shared" si="7"/>
        <v>16.299999999999997</v>
      </c>
      <c r="H142" s="160">
        <f t="shared" si="8"/>
        <v>149.84709480122322</v>
      </c>
    </row>
    <row r="143" spans="1:8" s="5" customFormat="1" ht="20.100000000000001" customHeight="1">
      <c r="A143" s="87" t="s">
        <v>188</v>
      </c>
      <c r="B143" s="6">
        <v>6050</v>
      </c>
      <c r="C143" s="178">
        <f>SUM(C141:C142)</f>
        <v>32.700000000000003</v>
      </c>
      <c r="D143" s="178">
        <f>SUM(D141:D142)</f>
        <v>49</v>
      </c>
      <c r="E143" s="168">
        <f>SUM(E141:E142)</f>
        <v>0</v>
      </c>
      <c r="F143" s="123" t="s">
        <v>389</v>
      </c>
      <c r="G143" s="168">
        <f t="shared" si="7"/>
        <v>16.299999999999997</v>
      </c>
      <c r="H143" s="161">
        <f t="shared" si="8"/>
        <v>149.84709480122322</v>
      </c>
    </row>
    <row r="144" spans="1:8" s="5" customFormat="1" ht="20.100000000000001" customHeight="1">
      <c r="A144" s="88" t="s">
        <v>397</v>
      </c>
      <c r="B144" s="6">
        <v>6060</v>
      </c>
      <c r="C144" s="192"/>
      <c r="D144" s="192"/>
      <c r="E144" s="152"/>
      <c r="F144" s="123" t="s">
        <v>389</v>
      </c>
      <c r="G144" s="123">
        <f t="shared" si="7"/>
        <v>0</v>
      </c>
      <c r="H144" s="201" t="e">
        <f t="shared" si="8"/>
        <v>#DIV/0!</v>
      </c>
    </row>
    <row r="145" spans="1:8" s="5" customFormat="1">
      <c r="A145" s="88" t="s">
        <v>398</v>
      </c>
      <c r="B145" s="6">
        <v>6070</v>
      </c>
      <c r="C145" s="192"/>
      <c r="D145" s="192"/>
      <c r="E145" s="152"/>
      <c r="F145" s="123" t="s">
        <v>389</v>
      </c>
      <c r="G145" s="123">
        <f t="shared" si="7"/>
        <v>0</v>
      </c>
      <c r="H145" s="201" t="e">
        <f t="shared" si="8"/>
        <v>#DIV/0!</v>
      </c>
    </row>
    <row r="146" spans="1:8" s="5" customFormat="1" ht="20.100000000000001" customHeight="1" thickBot="1">
      <c r="A146" s="87" t="s">
        <v>121</v>
      </c>
      <c r="B146" s="6">
        <v>6080</v>
      </c>
      <c r="C146" s="195">
        <v>284.2</v>
      </c>
      <c r="D146" s="195">
        <v>284.2</v>
      </c>
      <c r="E146" s="190"/>
      <c r="F146" s="123" t="s">
        <v>389</v>
      </c>
      <c r="G146" s="168">
        <f t="shared" si="7"/>
        <v>0</v>
      </c>
      <c r="H146" s="161">
        <f t="shared" si="8"/>
        <v>100</v>
      </c>
    </row>
    <row r="147" spans="1:8" s="5" customFormat="1" ht="19.5" thickBot="1">
      <c r="A147" s="234" t="s">
        <v>308</v>
      </c>
      <c r="B147" s="235"/>
      <c r="C147" s="235"/>
      <c r="D147" s="235"/>
      <c r="E147" s="235"/>
      <c r="F147" s="235"/>
      <c r="G147" s="235"/>
      <c r="H147" s="236"/>
    </row>
    <row r="148" spans="1:8" s="5" customFormat="1" ht="20.100000000000001" customHeight="1">
      <c r="A148" s="124" t="s">
        <v>365</v>
      </c>
      <c r="B148" s="132" t="s">
        <v>309</v>
      </c>
      <c r="C148" s="191">
        <f>SUM(C149:C151)</f>
        <v>0</v>
      </c>
      <c r="D148" s="191">
        <f>SUM(D149:D151)</f>
        <v>0</v>
      </c>
      <c r="E148" s="191">
        <f>SUM(E149:E151)</f>
        <v>0</v>
      </c>
      <c r="F148" s="191">
        <f>SUM(F149:F151)</f>
        <v>0</v>
      </c>
      <c r="G148" s="190">
        <f t="shared" ref="G148:G155" si="9">F148-E148</f>
        <v>0</v>
      </c>
      <c r="H148" s="203" t="e">
        <f t="shared" ref="H148:H157" si="10">(F148/E148)*100</f>
        <v>#DIV/0!</v>
      </c>
    </row>
    <row r="149" spans="1:8" s="5" customFormat="1" ht="20.100000000000001" customHeight="1">
      <c r="A149" s="88" t="s">
        <v>399</v>
      </c>
      <c r="B149" s="133" t="s">
        <v>311</v>
      </c>
      <c r="C149" s="196"/>
      <c r="D149" s="196"/>
      <c r="E149" s="152">
        <f>'6.1. Інша інфо_1'!F63</f>
        <v>0</v>
      </c>
      <c r="F149" s="152">
        <f>'6.1. Інша інфо_1'!H63</f>
        <v>0</v>
      </c>
      <c r="G149" s="123">
        <f t="shared" si="9"/>
        <v>0</v>
      </c>
      <c r="H149" s="201" t="e">
        <f t="shared" si="10"/>
        <v>#DIV/0!</v>
      </c>
    </row>
    <row r="150" spans="1:8" s="5" customFormat="1" ht="20.100000000000001" customHeight="1">
      <c r="A150" s="88" t="s">
        <v>400</v>
      </c>
      <c r="B150" s="133" t="s">
        <v>312</v>
      </c>
      <c r="C150" s="196"/>
      <c r="D150" s="196"/>
      <c r="E150" s="152">
        <f>'6.1. Інша інфо_1'!F66</f>
        <v>0</v>
      </c>
      <c r="F150" s="152">
        <f>'6.1. Інша інфо_1'!H66</f>
        <v>0</v>
      </c>
      <c r="G150" s="123">
        <f t="shared" si="9"/>
        <v>0</v>
      </c>
      <c r="H150" s="201" t="e">
        <f t="shared" si="10"/>
        <v>#DIV/0!</v>
      </c>
    </row>
    <row r="151" spans="1:8" s="5" customFormat="1" ht="20.100000000000001" customHeight="1">
      <c r="A151" s="88" t="s">
        <v>401</v>
      </c>
      <c r="B151" s="133" t="s">
        <v>313</v>
      </c>
      <c r="C151" s="196"/>
      <c r="D151" s="196"/>
      <c r="E151" s="152">
        <f>'6.1. Інша інфо_1'!F69</f>
        <v>0</v>
      </c>
      <c r="F151" s="152">
        <f>'6.1. Інша інфо_1'!H69</f>
        <v>0</v>
      </c>
      <c r="G151" s="123">
        <f t="shared" si="9"/>
        <v>0</v>
      </c>
      <c r="H151" s="201" t="e">
        <f t="shared" si="10"/>
        <v>#DIV/0!</v>
      </c>
    </row>
    <row r="152" spans="1:8" s="5" customFormat="1" ht="20.100000000000001" customHeight="1">
      <c r="A152" s="87" t="s">
        <v>366</v>
      </c>
      <c r="B152" s="133" t="s">
        <v>310</v>
      </c>
      <c r="C152" s="176">
        <f>SUM(C153:C155)</f>
        <v>0</v>
      </c>
      <c r="D152" s="176">
        <f>SUM(D153:D155)</f>
        <v>0</v>
      </c>
      <c r="E152" s="176">
        <f>SUM(E153:E155)</f>
        <v>0</v>
      </c>
      <c r="F152" s="176">
        <f>SUM(F153:F155)</f>
        <v>0</v>
      </c>
      <c r="G152" s="168">
        <f t="shared" si="9"/>
        <v>0</v>
      </c>
      <c r="H152" s="203" t="e">
        <f t="shared" si="10"/>
        <v>#DIV/0!</v>
      </c>
    </row>
    <row r="153" spans="1:8" s="5" customFormat="1" ht="20.100000000000001" customHeight="1">
      <c r="A153" s="88" t="s">
        <v>399</v>
      </c>
      <c r="B153" s="133" t="s">
        <v>314</v>
      </c>
      <c r="C153" s="196"/>
      <c r="D153" s="196"/>
      <c r="E153" s="152">
        <f>'6.1. Інша інфо_1'!J63</f>
        <v>0</v>
      </c>
      <c r="F153" s="152">
        <f>'6.1. Інша інфо_1'!L63</f>
        <v>0</v>
      </c>
      <c r="G153" s="123">
        <f t="shared" si="9"/>
        <v>0</v>
      </c>
      <c r="H153" s="201" t="e">
        <f t="shared" si="10"/>
        <v>#DIV/0!</v>
      </c>
    </row>
    <row r="154" spans="1:8" s="5" customFormat="1" ht="20.100000000000001" customHeight="1">
      <c r="A154" s="88" t="s">
        <v>400</v>
      </c>
      <c r="B154" s="133" t="s">
        <v>315</v>
      </c>
      <c r="C154" s="196"/>
      <c r="D154" s="196"/>
      <c r="E154" s="152">
        <f>'6.1. Інша інфо_1'!J66</f>
        <v>0</v>
      </c>
      <c r="F154" s="152">
        <f>'6.1. Інша інфо_1'!L66</f>
        <v>0</v>
      </c>
      <c r="G154" s="123">
        <f t="shared" si="9"/>
        <v>0</v>
      </c>
      <c r="H154" s="201" t="e">
        <f t="shared" si="10"/>
        <v>#DIV/0!</v>
      </c>
    </row>
    <row r="155" spans="1:8" s="5" customFormat="1" ht="20.100000000000001" customHeight="1" thickBot="1">
      <c r="A155" s="130" t="s">
        <v>401</v>
      </c>
      <c r="B155" s="134" t="s">
        <v>316</v>
      </c>
      <c r="C155" s="196"/>
      <c r="D155" s="196"/>
      <c r="E155" s="152">
        <f>'6.1. Інша інфо_1'!J69</f>
        <v>0</v>
      </c>
      <c r="F155" s="152">
        <f>'6.1. Інша інфо_1'!L69</f>
        <v>0</v>
      </c>
      <c r="G155" s="123">
        <f t="shared" si="9"/>
        <v>0</v>
      </c>
      <c r="H155" s="201" t="e">
        <f t="shared" si="10"/>
        <v>#DIV/0!</v>
      </c>
    </row>
    <row r="156" spans="1:8" s="5" customFormat="1" ht="19.5" thickBot="1">
      <c r="A156" s="223" t="s">
        <v>317</v>
      </c>
      <c r="B156" s="224"/>
      <c r="C156" s="224"/>
      <c r="D156" s="224"/>
      <c r="E156" s="224"/>
      <c r="F156" s="224"/>
      <c r="G156" s="224"/>
      <c r="H156" s="225"/>
    </row>
    <row r="157" spans="1:8" s="5" customFormat="1" ht="60.75" customHeight="1">
      <c r="A157" s="87" t="s">
        <v>347</v>
      </c>
      <c r="B157" s="133" t="s">
        <v>318</v>
      </c>
      <c r="C157" s="120">
        <f>SUM(C158:C160)</f>
        <v>8</v>
      </c>
      <c r="D157" s="112" t="s">
        <v>389</v>
      </c>
      <c r="E157" s="120">
        <f>SUM(E158:E160)</f>
        <v>7</v>
      </c>
      <c r="F157" s="120">
        <f>SUM(F158:F160)</f>
        <v>7</v>
      </c>
      <c r="G157" s="121">
        <f>F157-E157</f>
        <v>0</v>
      </c>
      <c r="H157" s="203">
        <f t="shared" si="10"/>
        <v>100</v>
      </c>
    </row>
    <row r="158" spans="1:8" s="5" customFormat="1">
      <c r="A158" s="8" t="s">
        <v>200</v>
      </c>
      <c r="B158" s="133" t="s">
        <v>319</v>
      </c>
      <c r="C158" s="112">
        <v>1</v>
      </c>
      <c r="D158" s="112" t="s">
        <v>389</v>
      </c>
      <c r="E158" s="112">
        <v>1</v>
      </c>
      <c r="F158" s="112">
        <f>'6.1. Інша інфо_1'!I12</f>
        <v>1</v>
      </c>
      <c r="G158" s="112">
        <f>F158-E158</f>
        <v>0</v>
      </c>
      <c r="H158" s="201">
        <f>(F158/E158)*100</f>
        <v>100</v>
      </c>
    </row>
    <row r="159" spans="1:8" s="5" customFormat="1">
      <c r="A159" s="8" t="s">
        <v>199</v>
      </c>
      <c r="B159" s="133" t="s">
        <v>320</v>
      </c>
      <c r="C159" s="112"/>
      <c r="D159" s="112" t="s">
        <v>389</v>
      </c>
      <c r="E159" s="112">
        <v>1</v>
      </c>
      <c r="F159" s="112">
        <f>'6.1. Інша інфо_1'!I13</f>
        <v>1</v>
      </c>
      <c r="G159" s="112">
        <f t="shared" ref="G159:G165" si="11">F159-E159</f>
        <v>0</v>
      </c>
      <c r="H159" s="201">
        <f t="shared" ref="H159:H165" si="12">(F159/E159)*100</f>
        <v>100</v>
      </c>
    </row>
    <row r="160" spans="1:8" s="5" customFormat="1">
      <c r="A160" s="8" t="s">
        <v>201</v>
      </c>
      <c r="B160" s="133" t="s">
        <v>321</v>
      </c>
      <c r="C160" s="112">
        <v>7</v>
      </c>
      <c r="D160" s="112" t="s">
        <v>389</v>
      </c>
      <c r="E160" s="112">
        <v>5</v>
      </c>
      <c r="F160" s="112">
        <f>'6.1. Інша інфо_1'!I14</f>
        <v>5</v>
      </c>
      <c r="G160" s="112">
        <f t="shared" si="11"/>
        <v>0</v>
      </c>
      <c r="H160" s="201">
        <f t="shared" si="12"/>
        <v>100</v>
      </c>
    </row>
    <row r="161" spans="1:9" s="5" customFormat="1" ht="20.100000000000001" customHeight="1">
      <c r="A161" s="87" t="s">
        <v>5</v>
      </c>
      <c r="B161" s="133" t="s">
        <v>322</v>
      </c>
      <c r="C161" s="176">
        <f>C74</f>
        <v>334.8</v>
      </c>
      <c r="D161" s="123" t="s">
        <v>389</v>
      </c>
      <c r="E161" s="176">
        <f>E74</f>
        <v>175</v>
      </c>
      <c r="F161" s="176">
        <f>F74</f>
        <v>294.8</v>
      </c>
      <c r="G161" s="168">
        <f t="shared" si="11"/>
        <v>119.80000000000001</v>
      </c>
      <c r="H161" s="161">
        <f t="shared" si="12"/>
        <v>168.45714285714286</v>
      </c>
    </row>
    <row r="162" spans="1:9" s="5" customFormat="1" ht="37.5">
      <c r="A162" s="87" t="s">
        <v>253</v>
      </c>
      <c r="B162" s="133" t="s">
        <v>323</v>
      </c>
      <c r="C162" s="168">
        <f>'6.1. Інша інфо_1'!C23:E23</f>
        <v>6504.7619047619037</v>
      </c>
      <c r="D162" s="123" t="s">
        <v>389</v>
      </c>
      <c r="E162" s="168">
        <f>'6.1. Інша інфо_1'!F23</f>
        <v>8333.3333333333339</v>
      </c>
      <c r="F162" s="168">
        <f>'6.1. Інша інфо_1'!I23</f>
        <v>13890.476190476191</v>
      </c>
      <c r="G162" s="168">
        <f t="shared" si="11"/>
        <v>5557.1428571428569</v>
      </c>
      <c r="H162" s="161">
        <f t="shared" si="12"/>
        <v>166.68571428571428</v>
      </c>
    </row>
    <row r="163" spans="1:9" s="5" customFormat="1" ht="20.100000000000001" customHeight="1">
      <c r="A163" s="8" t="s">
        <v>200</v>
      </c>
      <c r="B163" s="133" t="s">
        <v>324</v>
      </c>
      <c r="C163" s="123">
        <f>'6.1. Інша інфо_1'!C24:E24</f>
        <v>13366.666666666668</v>
      </c>
      <c r="D163" s="123" t="s">
        <v>389</v>
      </c>
      <c r="E163" s="152">
        <f>'6.1. Інша інфо_1'!F24</f>
        <v>13333.333333333334</v>
      </c>
      <c r="F163" s="152">
        <f>'6.1. Інша інфо_1'!I24</f>
        <v>24933.333333333332</v>
      </c>
      <c r="G163" s="123">
        <f t="shared" si="11"/>
        <v>11599.999999999998</v>
      </c>
      <c r="H163" s="160">
        <f t="shared" si="12"/>
        <v>187</v>
      </c>
    </row>
    <row r="164" spans="1:9" s="5" customFormat="1" ht="20.100000000000001" customHeight="1">
      <c r="A164" s="8" t="s">
        <v>199</v>
      </c>
      <c r="B164" s="133" t="s">
        <v>325</v>
      </c>
      <c r="C164" s="123">
        <f>'6.1. Інша інфо_1'!C25:E25</f>
        <v>5399.9999999999991</v>
      </c>
      <c r="D164" s="123" t="s">
        <v>389</v>
      </c>
      <c r="E164" s="152">
        <f>'6.1. Інша інфо_1'!F25</f>
        <v>10000</v>
      </c>
      <c r="F164" s="152">
        <f>'6.1. Інша інфо_1'!I25</f>
        <v>27633.333333333336</v>
      </c>
      <c r="G164" s="123">
        <f t="shared" si="11"/>
        <v>17633.333333333336</v>
      </c>
      <c r="H164" s="160">
        <f t="shared" si="12"/>
        <v>276.33333333333337</v>
      </c>
    </row>
    <row r="165" spans="1:9" s="5" customFormat="1" ht="20.100000000000001" customHeight="1">
      <c r="A165" s="8" t="s">
        <v>201</v>
      </c>
      <c r="B165" s="133" t="s">
        <v>326</v>
      </c>
      <c r="C165" s="123">
        <f>'6.1. Інша інфо_1'!C26:E26</f>
        <v>5353.333333333333</v>
      </c>
      <c r="D165" s="123" t="s">
        <v>389</v>
      </c>
      <c r="E165" s="152">
        <f>'6.1. Інша інфо_1'!F26</f>
        <v>7000</v>
      </c>
      <c r="F165" s="152">
        <f>'6.1. Інша інфо_1'!I26</f>
        <v>8933.3333333333339</v>
      </c>
      <c r="G165" s="123">
        <f t="shared" si="11"/>
        <v>1933.3333333333339</v>
      </c>
      <c r="H165" s="160">
        <f t="shared" si="12"/>
        <v>127.61904761904763</v>
      </c>
    </row>
    <row r="166" spans="1:9" s="5" customFormat="1" ht="20.100000000000001" customHeight="1">
      <c r="A166" s="28"/>
      <c r="B166" s="156"/>
      <c r="C166" s="157"/>
      <c r="D166" s="157"/>
      <c r="E166" s="158"/>
      <c r="F166" s="158"/>
      <c r="G166" s="158"/>
      <c r="H166" s="159"/>
    </row>
    <row r="167" spans="1:9" s="5" customFormat="1" ht="20.100000000000001" customHeight="1">
      <c r="A167" s="28"/>
      <c r="B167" s="156"/>
      <c r="C167" s="157"/>
      <c r="D167" s="157"/>
      <c r="E167" s="158"/>
      <c r="F167" s="158"/>
      <c r="G167" s="158"/>
      <c r="H167" s="159"/>
    </row>
    <row r="168" spans="1:9">
      <c r="A168" s="68"/>
    </row>
    <row r="169" spans="1:9" ht="18.75" customHeight="1">
      <c r="A169" s="56" t="s">
        <v>436</v>
      </c>
      <c r="B169" s="1"/>
      <c r="C169" s="239"/>
      <c r="D169" s="239"/>
      <c r="E169" s="81"/>
      <c r="F169" s="237" t="s">
        <v>469</v>
      </c>
      <c r="G169" s="237"/>
      <c r="H169" s="237"/>
    </row>
    <row r="170" spans="1:9" s="2" customFormat="1" ht="20.100000000000001" customHeight="1">
      <c r="A170" s="76" t="s">
        <v>348</v>
      </c>
      <c r="B170" s="3"/>
      <c r="C170" s="238" t="s">
        <v>73</v>
      </c>
      <c r="D170" s="238"/>
      <c r="E170" s="3"/>
      <c r="F170" s="238" t="s">
        <v>90</v>
      </c>
      <c r="G170" s="238"/>
      <c r="H170" s="238"/>
      <c r="I170" s="4"/>
    </row>
    <row r="171" spans="1:9">
      <c r="A171" s="68"/>
    </row>
    <row r="172" spans="1:9">
      <c r="A172" s="68"/>
    </row>
    <row r="173" spans="1:9">
      <c r="A173" s="68"/>
    </row>
    <row r="174" spans="1:9">
      <c r="A174" s="68"/>
    </row>
    <row r="175" spans="1:9">
      <c r="A175" s="68"/>
    </row>
    <row r="176" spans="1:9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  <row r="207" spans="1:1">
      <c r="A207" s="68"/>
    </row>
    <row r="208" spans="1:1">
      <c r="A208" s="68"/>
    </row>
    <row r="209" spans="1:1">
      <c r="A209" s="68"/>
    </row>
    <row r="210" spans="1:1">
      <c r="A210" s="68"/>
    </row>
    <row r="211" spans="1:1">
      <c r="A211" s="68"/>
    </row>
    <row r="212" spans="1:1">
      <c r="A212" s="68"/>
    </row>
    <row r="213" spans="1:1">
      <c r="A213" s="68"/>
    </row>
    <row r="214" spans="1:1">
      <c r="A214" s="68"/>
    </row>
    <row r="215" spans="1:1">
      <c r="A215" s="68"/>
    </row>
    <row r="216" spans="1:1">
      <c r="A216" s="68"/>
    </row>
    <row r="217" spans="1:1">
      <c r="A217" s="68"/>
    </row>
    <row r="218" spans="1:1">
      <c r="A218" s="68"/>
    </row>
    <row r="219" spans="1:1">
      <c r="A219" s="68"/>
    </row>
    <row r="220" spans="1:1">
      <c r="A220" s="68"/>
    </row>
    <row r="221" spans="1:1">
      <c r="A221" s="68"/>
    </row>
    <row r="222" spans="1:1">
      <c r="A222" s="68"/>
    </row>
    <row r="223" spans="1:1">
      <c r="A223" s="68"/>
    </row>
    <row r="224" spans="1:1">
      <c r="A224" s="68"/>
    </row>
    <row r="225" spans="1:1">
      <c r="A225" s="68"/>
    </row>
    <row r="226" spans="1:1">
      <c r="A226" s="68"/>
    </row>
    <row r="227" spans="1:1">
      <c r="A227" s="68"/>
    </row>
    <row r="228" spans="1:1">
      <c r="A228" s="68"/>
    </row>
    <row r="229" spans="1:1">
      <c r="A229" s="68"/>
    </row>
    <row r="230" spans="1:1">
      <c r="A230" s="68"/>
    </row>
    <row r="231" spans="1:1">
      <c r="A231" s="68"/>
    </row>
    <row r="232" spans="1:1">
      <c r="A232" s="68"/>
    </row>
    <row r="233" spans="1:1">
      <c r="A233" s="68"/>
    </row>
    <row r="234" spans="1:1">
      <c r="A234" s="68"/>
    </row>
    <row r="235" spans="1:1">
      <c r="A235" s="68"/>
    </row>
    <row r="236" spans="1:1">
      <c r="A236" s="68"/>
    </row>
    <row r="237" spans="1:1">
      <c r="A237" s="68"/>
    </row>
    <row r="238" spans="1:1">
      <c r="A238" s="68"/>
    </row>
    <row r="239" spans="1:1">
      <c r="A239" s="68"/>
    </row>
    <row r="240" spans="1:1">
      <c r="A240" s="68"/>
    </row>
    <row r="241" spans="1:1">
      <c r="A241" s="68"/>
    </row>
    <row r="242" spans="1:1">
      <c r="A242" s="68"/>
    </row>
    <row r="243" spans="1:1">
      <c r="A243" s="68"/>
    </row>
    <row r="244" spans="1:1">
      <c r="A244" s="68"/>
    </row>
    <row r="245" spans="1:1">
      <c r="A245" s="68"/>
    </row>
    <row r="246" spans="1:1">
      <c r="A246" s="68"/>
    </row>
    <row r="247" spans="1:1">
      <c r="A247" s="68"/>
    </row>
    <row r="248" spans="1:1">
      <c r="A248" s="68"/>
    </row>
    <row r="249" spans="1:1">
      <c r="A249" s="68"/>
    </row>
    <row r="250" spans="1:1">
      <c r="A250" s="68"/>
    </row>
    <row r="251" spans="1:1">
      <c r="A251" s="68"/>
    </row>
    <row r="252" spans="1:1">
      <c r="A252" s="68"/>
    </row>
    <row r="253" spans="1:1">
      <c r="A253" s="68"/>
    </row>
    <row r="254" spans="1:1">
      <c r="A254" s="68"/>
    </row>
    <row r="255" spans="1:1">
      <c r="A255" s="68"/>
    </row>
    <row r="256" spans="1:1">
      <c r="A256" s="68"/>
    </row>
    <row r="257" spans="1:1">
      <c r="A257" s="68"/>
    </row>
    <row r="258" spans="1:1">
      <c r="A258" s="68"/>
    </row>
    <row r="259" spans="1:1">
      <c r="A259" s="68"/>
    </row>
    <row r="260" spans="1:1">
      <c r="A260" s="68"/>
    </row>
    <row r="261" spans="1:1">
      <c r="A261" s="68"/>
    </row>
    <row r="262" spans="1:1">
      <c r="A262" s="68"/>
    </row>
    <row r="263" spans="1:1">
      <c r="A263" s="68"/>
    </row>
    <row r="264" spans="1:1">
      <c r="A264" s="68"/>
    </row>
    <row r="265" spans="1:1">
      <c r="A265" s="68"/>
    </row>
    <row r="266" spans="1:1">
      <c r="A266" s="68"/>
    </row>
    <row r="267" spans="1:1">
      <c r="A267" s="68"/>
    </row>
    <row r="268" spans="1:1">
      <c r="A268" s="68"/>
    </row>
    <row r="269" spans="1:1">
      <c r="A269" s="68"/>
    </row>
    <row r="270" spans="1:1">
      <c r="A270" s="68"/>
    </row>
    <row r="271" spans="1:1">
      <c r="A271" s="68"/>
    </row>
    <row r="272" spans="1:1">
      <c r="A272" s="68"/>
    </row>
    <row r="273" spans="1:1">
      <c r="A273" s="68"/>
    </row>
    <row r="274" spans="1:1">
      <c r="A274" s="68"/>
    </row>
    <row r="275" spans="1:1">
      <c r="A275" s="68"/>
    </row>
    <row r="276" spans="1:1">
      <c r="A276" s="68"/>
    </row>
    <row r="277" spans="1:1">
      <c r="A277" s="68"/>
    </row>
    <row r="278" spans="1:1">
      <c r="A278" s="68"/>
    </row>
    <row r="279" spans="1:1">
      <c r="A279" s="68"/>
    </row>
    <row r="280" spans="1:1">
      <c r="A280" s="68"/>
    </row>
    <row r="281" spans="1:1">
      <c r="A281" s="68"/>
    </row>
    <row r="282" spans="1:1">
      <c r="A282" s="68"/>
    </row>
    <row r="283" spans="1:1">
      <c r="A283" s="68"/>
    </row>
    <row r="284" spans="1:1">
      <c r="A284" s="68"/>
    </row>
    <row r="285" spans="1:1">
      <c r="A285" s="68"/>
    </row>
    <row r="286" spans="1:1">
      <c r="A286" s="68"/>
    </row>
    <row r="287" spans="1:1">
      <c r="A287" s="68"/>
    </row>
    <row r="288" spans="1:1">
      <c r="A288" s="68"/>
    </row>
    <row r="289" spans="1:1">
      <c r="A289" s="68"/>
    </row>
    <row r="290" spans="1:1">
      <c r="A290" s="68"/>
    </row>
    <row r="291" spans="1:1">
      <c r="A291" s="68"/>
    </row>
    <row r="292" spans="1:1">
      <c r="A292" s="68"/>
    </row>
    <row r="293" spans="1:1">
      <c r="A293" s="68"/>
    </row>
    <row r="294" spans="1:1">
      <c r="A294" s="68"/>
    </row>
    <row r="295" spans="1:1">
      <c r="A295" s="68"/>
    </row>
    <row r="296" spans="1:1">
      <c r="A296" s="68"/>
    </row>
    <row r="297" spans="1:1">
      <c r="A297" s="68"/>
    </row>
    <row r="298" spans="1:1">
      <c r="A298" s="68"/>
    </row>
    <row r="299" spans="1:1">
      <c r="A299" s="68"/>
    </row>
    <row r="300" spans="1:1">
      <c r="A300" s="68"/>
    </row>
    <row r="301" spans="1:1">
      <c r="A301" s="68"/>
    </row>
    <row r="302" spans="1:1">
      <c r="A302" s="68"/>
    </row>
    <row r="303" spans="1:1">
      <c r="A303" s="68"/>
    </row>
    <row r="304" spans="1:1">
      <c r="A304" s="68"/>
    </row>
    <row r="305" spans="1:1">
      <c r="A305" s="68"/>
    </row>
    <row r="306" spans="1:1">
      <c r="A306" s="68"/>
    </row>
    <row r="307" spans="1:1">
      <c r="A307" s="68"/>
    </row>
    <row r="308" spans="1:1">
      <c r="A308" s="68"/>
    </row>
    <row r="309" spans="1:1">
      <c r="A309" s="68"/>
    </row>
    <row r="310" spans="1:1">
      <c r="A310" s="68"/>
    </row>
    <row r="311" spans="1:1">
      <c r="A311" s="68"/>
    </row>
    <row r="312" spans="1:1">
      <c r="A312" s="68"/>
    </row>
    <row r="313" spans="1:1">
      <c r="A313" s="68"/>
    </row>
    <row r="314" spans="1:1">
      <c r="A314" s="68"/>
    </row>
    <row r="315" spans="1:1">
      <c r="A315" s="68"/>
    </row>
    <row r="316" spans="1:1">
      <c r="A316" s="68"/>
    </row>
    <row r="317" spans="1:1">
      <c r="A317" s="68"/>
    </row>
    <row r="318" spans="1:1">
      <c r="A318" s="68"/>
    </row>
    <row r="319" spans="1:1">
      <c r="A319" s="68"/>
    </row>
    <row r="320" spans="1:1">
      <c r="A320" s="68"/>
    </row>
    <row r="321" spans="1:1">
      <c r="A321" s="68"/>
    </row>
    <row r="322" spans="1:1">
      <c r="A322" s="68"/>
    </row>
    <row r="323" spans="1:1">
      <c r="A323" s="68"/>
    </row>
    <row r="324" spans="1:1">
      <c r="A324" s="68"/>
    </row>
    <row r="325" spans="1:1">
      <c r="A325" s="68"/>
    </row>
    <row r="326" spans="1:1">
      <c r="A326" s="68"/>
    </row>
    <row r="327" spans="1:1">
      <c r="A327" s="68"/>
    </row>
    <row r="328" spans="1:1">
      <c r="A328" s="68"/>
    </row>
    <row r="329" spans="1:1">
      <c r="A329" s="52"/>
    </row>
    <row r="330" spans="1:1">
      <c r="A330" s="52"/>
    </row>
    <row r="331" spans="1:1">
      <c r="A331" s="52"/>
    </row>
    <row r="332" spans="1:1">
      <c r="A332" s="52"/>
    </row>
    <row r="333" spans="1:1">
      <c r="A333" s="52"/>
    </row>
    <row r="334" spans="1:1">
      <c r="A334" s="52"/>
    </row>
    <row r="335" spans="1:1">
      <c r="A335" s="52"/>
    </row>
    <row r="336" spans="1:1">
      <c r="A336" s="52"/>
    </row>
    <row r="337" spans="1:1">
      <c r="A337" s="52"/>
    </row>
    <row r="338" spans="1:1">
      <c r="A338" s="52"/>
    </row>
    <row r="339" spans="1:1">
      <c r="A339" s="52"/>
    </row>
    <row r="340" spans="1:1">
      <c r="A340" s="52"/>
    </row>
    <row r="341" spans="1:1">
      <c r="A341" s="52"/>
    </row>
    <row r="342" spans="1:1">
      <c r="A342" s="52"/>
    </row>
    <row r="343" spans="1:1">
      <c r="A343" s="52"/>
    </row>
    <row r="344" spans="1:1">
      <c r="A344" s="52"/>
    </row>
    <row r="345" spans="1:1">
      <c r="A345" s="52"/>
    </row>
    <row r="346" spans="1:1">
      <c r="A346" s="52"/>
    </row>
    <row r="347" spans="1:1">
      <c r="A347" s="52"/>
    </row>
    <row r="348" spans="1:1">
      <c r="A348" s="52"/>
    </row>
    <row r="349" spans="1:1">
      <c r="A349" s="52"/>
    </row>
    <row r="350" spans="1:1">
      <c r="A350" s="52"/>
    </row>
    <row r="351" spans="1:1">
      <c r="A351" s="52"/>
    </row>
    <row r="352" spans="1:1">
      <c r="A352" s="52"/>
    </row>
    <row r="353" spans="1:1">
      <c r="A353" s="52"/>
    </row>
    <row r="354" spans="1:1">
      <c r="A354" s="52"/>
    </row>
    <row r="355" spans="1:1">
      <c r="A355" s="52"/>
    </row>
    <row r="356" spans="1:1">
      <c r="A356" s="52"/>
    </row>
    <row r="357" spans="1:1">
      <c r="A357" s="52"/>
    </row>
    <row r="358" spans="1:1">
      <c r="A358" s="52"/>
    </row>
    <row r="359" spans="1:1">
      <c r="A359" s="52"/>
    </row>
    <row r="360" spans="1:1">
      <c r="A360" s="52"/>
    </row>
    <row r="361" spans="1:1">
      <c r="A361" s="52"/>
    </row>
    <row r="362" spans="1:1">
      <c r="A362" s="52"/>
    </row>
    <row r="363" spans="1:1">
      <c r="A363" s="52"/>
    </row>
    <row r="364" spans="1:1">
      <c r="A364" s="52"/>
    </row>
    <row r="365" spans="1:1">
      <c r="A365" s="52"/>
    </row>
    <row r="366" spans="1:1">
      <c r="A366" s="52"/>
    </row>
    <row r="367" spans="1:1">
      <c r="A367" s="52"/>
    </row>
    <row r="368" spans="1:1">
      <c r="A368" s="52"/>
    </row>
    <row r="369" spans="1:1">
      <c r="A369" s="52"/>
    </row>
    <row r="370" spans="1:1">
      <c r="A370" s="52"/>
    </row>
    <row r="371" spans="1:1">
      <c r="A371" s="52"/>
    </row>
    <row r="372" spans="1:1">
      <c r="A372" s="52"/>
    </row>
    <row r="373" spans="1:1">
      <c r="A373" s="52"/>
    </row>
    <row r="374" spans="1:1">
      <c r="A374" s="52"/>
    </row>
    <row r="375" spans="1:1">
      <c r="A375" s="52"/>
    </row>
    <row r="376" spans="1:1">
      <c r="A376" s="52"/>
    </row>
    <row r="377" spans="1:1">
      <c r="A377" s="52"/>
    </row>
    <row r="378" spans="1:1">
      <c r="A378" s="52"/>
    </row>
    <row r="379" spans="1:1">
      <c r="A379" s="52"/>
    </row>
    <row r="380" spans="1:1">
      <c r="A380" s="52"/>
    </row>
    <row r="381" spans="1:1">
      <c r="A381" s="52"/>
    </row>
    <row r="382" spans="1:1">
      <c r="A382" s="52"/>
    </row>
    <row r="383" spans="1:1">
      <c r="A383" s="52"/>
    </row>
    <row r="384" spans="1:1">
      <c r="A384" s="52"/>
    </row>
    <row r="385" spans="1:1">
      <c r="A385" s="52"/>
    </row>
    <row r="386" spans="1:1">
      <c r="A386" s="52"/>
    </row>
    <row r="387" spans="1:1">
      <c r="A387" s="52"/>
    </row>
    <row r="388" spans="1:1">
      <c r="A388" s="52"/>
    </row>
    <row r="389" spans="1:1">
      <c r="A389" s="52"/>
    </row>
    <row r="390" spans="1:1">
      <c r="A390" s="52"/>
    </row>
    <row r="391" spans="1:1">
      <c r="A391" s="52"/>
    </row>
    <row r="392" spans="1:1">
      <c r="A392" s="52"/>
    </row>
    <row r="393" spans="1:1">
      <c r="A393" s="52"/>
    </row>
    <row r="394" spans="1:1">
      <c r="A394" s="52"/>
    </row>
    <row r="395" spans="1:1">
      <c r="A395" s="52"/>
    </row>
    <row r="396" spans="1:1">
      <c r="A396" s="52"/>
    </row>
    <row r="397" spans="1:1">
      <c r="A397" s="52"/>
    </row>
    <row r="398" spans="1:1">
      <c r="A398" s="52"/>
    </row>
    <row r="399" spans="1:1">
      <c r="A399" s="52"/>
    </row>
    <row r="400" spans="1:1">
      <c r="A400" s="52"/>
    </row>
    <row r="401" spans="1:1">
      <c r="A401" s="52"/>
    </row>
    <row r="402" spans="1:1">
      <c r="A402" s="52"/>
    </row>
    <row r="403" spans="1:1">
      <c r="A403" s="52"/>
    </row>
    <row r="404" spans="1:1">
      <c r="A404" s="52"/>
    </row>
    <row r="405" spans="1:1">
      <c r="A405" s="52"/>
    </row>
    <row r="406" spans="1:1">
      <c r="A406" s="52"/>
    </row>
    <row r="407" spans="1:1">
      <c r="A407" s="52"/>
    </row>
    <row r="408" spans="1:1">
      <c r="A408" s="52"/>
    </row>
    <row r="409" spans="1:1">
      <c r="A409" s="52"/>
    </row>
    <row r="410" spans="1:1">
      <c r="A410" s="52"/>
    </row>
    <row r="411" spans="1:1">
      <c r="A411" s="52"/>
    </row>
    <row r="412" spans="1:1">
      <c r="A412" s="52"/>
    </row>
    <row r="413" spans="1:1">
      <c r="A413" s="52"/>
    </row>
    <row r="414" spans="1:1">
      <c r="A414" s="52"/>
    </row>
    <row r="415" spans="1:1">
      <c r="A415" s="52"/>
    </row>
    <row r="416" spans="1:1">
      <c r="A416" s="52"/>
    </row>
    <row r="417" spans="1:1">
      <c r="A417" s="52"/>
    </row>
    <row r="418" spans="1:1">
      <c r="A418" s="52"/>
    </row>
    <row r="419" spans="1:1">
      <c r="A419" s="52"/>
    </row>
    <row r="420" spans="1:1">
      <c r="A420" s="52"/>
    </row>
    <row r="421" spans="1:1">
      <c r="A421" s="52"/>
    </row>
    <row r="422" spans="1:1">
      <c r="A422" s="52"/>
    </row>
    <row r="423" spans="1:1">
      <c r="A423" s="52"/>
    </row>
    <row r="424" spans="1:1">
      <c r="A424" s="52"/>
    </row>
    <row r="425" spans="1:1">
      <c r="A425" s="52"/>
    </row>
    <row r="426" spans="1:1">
      <c r="A426" s="52"/>
    </row>
    <row r="427" spans="1:1">
      <c r="A427" s="52"/>
    </row>
    <row r="428" spans="1:1">
      <c r="A428" s="52"/>
    </row>
    <row r="429" spans="1:1">
      <c r="A429" s="52"/>
    </row>
    <row r="430" spans="1:1">
      <c r="A430" s="52"/>
    </row>
    <row r="431" spans="1:1">
      <c r="A431" s="52"/>
    </row>
    <row r="432" spans="1:1">
      <c r="A432" s="52"/>
    </row>
    <row r="433" spans="1:1">
      <c r="A433" s="52"/>
    </row>
    <row r="434" spans="1:1">
      <c r="A434" s="52"/>
    </row>
    <row r="435" spans="1:1">
      <c r="A435" s="52"/>
    </row>
    <row r="436" spans="1:1">
      <c r="A436" s="52"/>
    </row>
    <row r="437" spans="1:1">
      <c r="A437" s="52"/>
    </row>
    <row r="438" spans="1:1">
      <c r="A438" s="52"/>
    </row>
    <row r="439" spans="1:1">
      <c r="A439" s="52"/>
    </row>
    <row r="440" spans="1:1">
      <c r="A440" s="52"/>
    </row>
    <row r="441" spans="1:1">
      <c r="A441" s="52"/>
    </row>
    <row r="442" spans="1:1">
      <c r="A442" s="52"/>
    </row>
    <row r="443" spans="1:1">
      <c r="A443" s="52"/>
    </row>
    <row r="444" spans="1:1">
      <c r="A444" s="52"/>
    </row>
    <row r="445" spans="1:1">
      <c r="A445" s="52"/>
    </row>
    <row r="446" spans="1:1">
      <c r="A446" s="52"/>
    </row>
    <row r="447" spans="1:1">
      <c r="A447" s="52"/>
    </row>
    <row r="448" spans="1:1">
      <c r="A448" s="52"/>
    </row>
    <row r="449" spans="1:1">
      <c r="A449" s="52"/>
    </row>
    <row r="450" spans="1:1">
      <c r="A450" s="52"/>
    </row>
    <row r="451" spans="1:1">
      <c r="A451" s="52"/>
    </row>
    <row r="452" spans="1:1">
      <c r="A452" s="52"/>
    </row>
    <row r="453" spans="1:1">
      <c r="A453" s="52"/>
    </row>
    <row r="454" spans="1:1">
      <c r="A454" s="52"/>
    </row>
    <row r="455" spans="1:1">
      <c r="A455" s="52"/>
    </row>
    <row r="456" spans="1:1">
      <c r="A456" s="52"/>
    </row>
    <row r="457" spans="1:1">
      <c r="A457" s="52"/>
    </row>
    <row r="458" spans="1:1">
      <c r="A458" s="52"/>
    </row>
    <row r="459" spans="1:1">
      <c r="A459" s="52"/>
    </row>
    <row r="460" spans="1:1">
      <c r="A460" s="52"/>
    </row>
    <row r="461" spans="1:1">
      <c r="A461" s="52"/>
    </row>
    <row r="462" spans="1:1">
      <c r="A462" s="52"/>
    </row>
    <row r="463" spans="1:1">
      <c r="A463" s="52"/>
    </row>
    <row r="464" spans="1:1">
      <c r="A464" s="52"/>
    </row>
    <row r="465" spans="1:1">
      <c r="A465" s="52"/>
    </row>
    <row r="466" spans="1:1">
      <c r="A466" s="52"/>
    </row>
    <row r="467" spans="1:1">
      <c r="A467" s="52"/>
    </row>
    <row r="468" spans="1:1">
      <c r="A468" s="52"/>
    </row>
    <row r="469" spans="1:1">
      <c r="A469" s="52"/>
    </row>
    <row r="470" spans="1:1">
      <c r="A470" s="52"/>
    </row>
    <row r="471" spans="1:1">
      <c r="A471" s="52"/>
    </row>
    <row r="472" spans="1:1">
      <c r="A472" s="52"/>
    </row>
    <row r="473" spans="1:1">
      <c r="A473" s="52"/>
    </row>
    <row r="474" spans="1:1">
      <c r="A474" s="52"/>
    </row>
    <row r="475" spans="1:1">
      <c r="A475" s="52"/>
    </row>
    <row r="476" spans="1:1">
      <c r="A476" s="52"/>
    </row>
    <row r="477" spans="1:1">
      <c r="A477" s="52"/>
    </row>
    <row r="478" spans="1:1">
      <c r="A478" s="52"/>
    </row>
    <row r="479" spans="1:1">
      <c r="A479" s="52"/>
    </row>
    <row r="480" spans="1:1">
      <c r="A480" s="52"/>
    </row>
    <row r="481" spans="1:1">
      <c r="A481" s="52"/>
    </row>
    <row r="482" spans="1:1">
      <c r="A482" s="52"/>
    </row>
    <row r="483" spans="1:1">
      <c r="A483" s="52"/>
    </row>
    <row r="484" spans="1:1">
      <c r="A484" s="52"/>
    </row>
    <row r="485" spans="1:1">
      <c r="A485" s="52"/>
    </row>
    <row r="486" spans="1:1">
      <c r="A486" s="52"/>
    </row>
    <row r="487" spans="1:1">
      <c r="A487" s="52"/>
    </row>
    <row r="488" spans="1:1">
      <c r="A488" s="52"/>
    </row>
    <row r="489" spans="1:1">
      <c r="A489" s="52"/>
    </row>
    <row r="490" spans="1:1">
      <c r="A490" s="52"/>
    </row>
    <row r="491" spans="1:1">
      <c r="A491" s="52"/>
    </row>
    <row r="492" spans="1:1">
      <c r="A492" s="52"/>
    </row>
    <row r="493" spans="1:1">
      <c r="A493" s="52"/>
    </row>
    <row r="494" spans="1:1">
      <c r="A494" s="52"/>
    </row>
  </sheetData>
  <mergeCells count="41">
    <mergeCell ref="A133:H133"/>
    <mergeCell ref="A156:H156"/>
    <mergeCell ref="A106:H106"/>
    <mergeCell ref="A114:H114"/>
    <mergeCell ref="F169:H169"/>
    <mergeCell ref="C170:D170"/>
    <mergeCell ref="F170:H170"/>
    <mergeCell ref="A147:H147"/>
    <mergeCell ref="C169:D169"/>
    <mergeCell ref="F1:H1"/>
    <mergeCell ref="F2:H2"/>
    <mergeCell ref="F3:H3"/>
    <mergeCell ref="B7:E7"/>
    <mergeCell ref="A92:H92"/>
    <mergeCell ref="A127:H127"/>
    <mergeCell ref="B8:E8"/>
    <mergeCell ref="A80:H80"/>
    <mergeCell ref="A31:H31"/>
    <mergeCell ref="B16:E16"/>
    <mergeCell ref="B17:E17"/>
    <mergeCell ref="A79:H79"/>
    <mergeCell ref="A24:H24"/>
    <mergeCell ref="A26:H26"/>
    <mergeCell ref="B9:E9"/>
    <mergeCell ref="A21:H21"/>
    <mergeCell ref="F14:G14"/>
    <mergeCell ref="B14:E14"/>
    <mergeCell ref="B10:E10"/>
    <mergeCell ref="B11:E11"/>
    <mergeCell ref="B12:E12"/>
    <mergeCell ref="B13:E13"/>
    <mergeCell ref="C28:D28"/>
    <mergeCell ref="E28:H28"/>
    <mergeCell ref="F15:G15"/>
    <mergeCell ref="B28:B29"/>
    <mergeCell ref="A23:H23"/>
    <mergeCell ref="B18:E18"/>
    <mergeCell ref="B15:E15"/>
    <mergeCell ref="B19:E19"/>
    <mergeCell ref="A22:H22"/>
    <mergeCell ref="A28:A29"/>
  </mergeCells>
  <phoneticPr fontId="3" type="noConversion"/>
  <pageMargins left="0.9" right="0.19" top="0.16" bottom="0.18" header="0.16" footer="0.19685039370078741"/>
  <pageSetup paperSize="9" scale="45" orientation="landscape" verticalDpi="300" r:id="rId1"/>
  <headerFooter alignWithMargins="0"/>
  <rowBreaks count="3" manualBreakCount="3">
    <brk id="50" max="7" man="1"/>
    <brk id="91" max="7" man="1"/>
    <brk id="132" max="7" man="1"/>
  </rowBreaks>
  <ignoredErrors>
    <ignoredError sqref="H36:H40 G128 D129 H129 H32:H34 G107 H51 G96 H59:H78 C128:D128 H132 H157 G49 H83:H84 H93:H105 H107:H113 H115:H126 H128 C131 H148:H155 H35 H46:H47 G36:G40 H41:H45 H49 G46:G47 H48 H52:H58 C49:F49 C50 D50:F50 H50 G50 H81:H82 H85:H90 G83:G84 H91 G85:G90 G109:G113 H158:H161 H130 G52:G58 H131 C130:D130 G66 H134:H146 C132:D132 E130:F130 G131 E129:F129 G130 G129 G132 E131:F131 E132:F132 E128:F128 H162:H165 F162:G165 C163:C165" evalError="1"/>
    <ignoredError sqref="B116 B148:B155 B157:B165" numberStoredAsText="1"/>
    <ignoredError sqref="E162:E165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I334"/>
  <sheetViews>
    <sheetView zoomScale="75" zoomScaleNormal="70" zoomScaleSheetLayoutView="75" workbookViewId="0">
      <pane xSplit="2" ySplit="6" topLeftCell="C7" activePane="bottomRight" state="frozen"/>
      <selection activeCell="A67" sqref="A67"/>
      <selection pane="topRight" activeCell="A67" sqref="A67"/>
      <selection pane="bottomLeft" activeCell="A67" sqref="A67"/>
      <selection pane="bottomRight" activeCell="F86" sqref="F86"/>
    </sheetView>
  </sheetViews>
  <sheetFormatPr defaultRowHeight="18.75"/>
  <cols>
    <col min="1" max="1" width="92.85546875" style="3" customWidth="1"/>
    <col min="2" max="2" width="14.85546875" style="25" customWidth="1"/>
    <col min="3" max="7" width="22.42578125" style="25" customWidth="1"/>
    <col min="8" max="8" width="19.42578125" style="25" customWidth="1"/>
    <col min="9" max="9" width="93.140625" style="25" customWidth="1"/>
    <col min="10" max="16384" width="9.140625" style="3"/>
  </cols>
  <sheetData>
    <row r="1" spans="1:9">
      <c r="A1" s="241" t="s">
        <v>88</v>
      </c>
      <c r="B1" s="241"/>
      <c r="C1" s="241"/>
      <c r="D1" s="241"/>
      <c r="E1" s="241"/>
      <c r="F1" s="241"/>
      <c r="G1" s="241"/>
      <c r="H1" s="241"/>
      <c r="I1" s="241"/>
    </row>
    <row r="2" spans="1:9" ht="12.75" customHeight="1">
      <c r="A2" s="45"/>
      <c r="B2" s="55"/>
      <c r="C2" s="55"/>
      <c r="D2" s="55"/>
      <c r="E2" s="55"/>
      <c r="F2" s="55"/>
      <c r="G2" s="55"/>
      <c r="H2" s="55"/>
      <c r="I2" s="55"/>
    </row>
    <row r="3" spans="1:9" ht="39" customHeight="1">
      <c r="A3" s="218" t="s">
        <v>196</v>
      </c>
      <c r="B3" s="213" t="s">
        <v>18</v>
      </c>
      <c r="C3" s="213" t="s">
        <v>349</v>
      </c>
      <c r="D3" s="213"/>
      <c r="E3" s="218" t="s">
        <v>386</v>
      </c>
      <c r="F3" s="218"/>
      <c r="G3" s="218"/>
      <c r="H3" s="218"/>
      <c r="I3" s="218"/>
    </row>
    <row r="4" spans="1:9" ht="37.5">
      <c r="A4" s="218"/>
      <c r="B4" s="213"/>
      <c r="C4" s="7" t="s">
        <v>183</v>
      </c>
      <c r="D4" s="7" t="s">
        <v>184</v>
      </c>
      <c r="E4" s="7" t="s">
        <v>185</v>
      </c>
      <c r="F4" s="7" t="s">
        <v>172</v>
      </c>
      <c r="G4" s="71" t="s">
        <v>191</v>
      </c>
      <c r="H4" s="71" t="s">
        <v>192</v>
      </c>
      <c r="I4" s="7" t="s">
        <v>190</v>
      </c>
    </row>
    <row r="5" spans="1:9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  <c r="I5" s="6">
        <v>9</v>
      </c>
    </row>
    <row r="6" spans="1:9" s="5" customFormat="1" ht="24.95" customHeight="1">
      <c r="A6" s="242" t="s">
        <v>189</v>
      </c>
      <c r="B6" s="242"/>
      <c r="C6" s="242"/>
      <c r="D6" s="242"/>
      <c r="E6" s="242"/>
      <c r="F6" s="242"/>
      <c r="G6" s="242"/>
      <c r="H6" s="242"/>
      <c r="I6" s="242"/>
    </row>
    <row r="7" spans="1:9" s="5" customFormat="1" ht="30.75" customHeight="1">
      <c r="A7" s="8" t="s">
        <v>146</v>
      </c>
      <c r="B7" s="9">
        <v>1000</v>
      </c>
      <c r="C7" s="123">
        <v>489.8</v>
      </c>
      <c r="D7" s="123">
        <f>242.3+F7+0.1</f>
        <v>609.50000000000011</v>
      </c>
      <c r="E7" s="123">
        <v>242</v>
      </c>
      <c r="F7" s="123">
        <v>367.1</v>
      </c>
      <c r="G7" s="123">
        <f>F7-E7</f>
        <v>125.10000000000002</v>
      </c>
      <c r="H7" s="153">
        <f>(F7/E7)*100</f>
        <v>151.69421487603307</v>
      </c>
      <c r="I7" s="174"/>
    </row>
    <row r="8" spans="1:9" ht="25.5" customHeight="1">
      <c r="A8" s="8" t="s">
        <v>130</v>
      </c>
      <c r="B8" s="9">
        <v>1010</v>
      </c>
      <c r="C8" s="175">
        <f>C9+C10+C11+C12+C13+C14+C15+C16</f>
        <v>-307.10000000000002</v>
      </c>
      <c r="D8" s="175">
        <f>D9+D10+D11+D12+D13+D14+D15+D16</f>
        <v>-350.99999999999994</v>
      </c>
      <c r="E8" s="175">
        <f>E9+E10+E11+E12+E13+E14+E15+E16</f>
        <v>-148</v>
      </c>
      <c r="F8" s="175">
        <f>F9+F10+F11+F12+F13+F14+F15+F16</f>
        <v>-179.60000000000002</v>
      </c>
      <c r="G8" s="123">
        <f>F8-E8</f>
        <v>-31.600000000000023</v>
      </c>
      <c r="H8" s="153">
        <f t="shared" ref="H8:H77" si="0">(F8/E8)*100</f>
        <v>121.35135135135138</v>
      </c>
      <c r="I8" s="92"/>
    </row>
    <row r="9" spans="1:9" s="2" customFormat="1" ht="19.5" customHeight="1">
      <c r="A9" s="8" t="s">
        <v>402</v>
      </c>
      <c r="B9" s="7">
        <v>1011</v>
      </c>
      <c r="C9" s="123">
        <v>-34.6</v>
      </c>
      <c r="D9" s="123">
        <f>-10.8+F9</f>
        <v>-14</v>
      </c>
      <c r="E9" s="123">
        <v>-7.5</v>
      </c>
      <c r="F9" s="123">
        <v>-3.2</v>
      </c>
      <c r="G9" s="123">
        <f t="shared" ref="G9:G65" si="1">F9-E9</f>
        <v>4.3</v>
      </c>
      <c r="H9" s="153">
        <f t="shared" si="0"/>
        <v>42.666666666666671</v>
      </c>
      <c r="I9" s="92"/>
    </row>
    <row r="10" spans="1:9" s="2" customFormat="1" ht="20.100000000000001" customHeight="1">
      <c r="A10" s="8" t="s">
        <v>403</v>
      </c>
      <c r="B10" s="7">
        <v>1012</v>
      </c>
      <c r="C10" s="123"/>
      <c r="D10" s="123"/>
      <c r="E10" s="123"/>
      <c r="F10" s="123"/>
      <c r="G10" s="123">
        <f t="shared" si="1"/>
        <v>0</v>
      </c>
      <c r="H10" s="197" t="e">
        <f t="shared" si="0"/>
        <v>#DIV/0!</v>
      </c>
      <c r="I10" s="92"/>
    </row>
    <row r="11" spans="1:9" s="2" customFormat="1" ht="20.100000000000001" customHeight="1">
      <c r="A11" s="8" t="s">
        <v>404</v>
      </c>
      <c r="B11" s="7">
        <v>1013</v>
      </c>
      <c r="C11" s="123">
        <v>-5.3</v>
      </c>
      <c r="D11" s="123">
        <f>-3.3+F11</f>
        <v>-6.4</v>
      </c>
      <c r="E11" s="123">
        <v>-3.5</v>
      </c>
      <c r="F11" s="123">
        <v>-3.1</v>
      </c>
      <c r="G11" s="123">
        <f t="shared" si="1"/>
        <v>0.39999999999999991</v>
      </c>
      <c r="H11" s="153">
        <f t="shared" si="0"/>
        <v>88.571428571428584</v>
      </c>
      <c r="I11" s="92"/>
    </row>
    <row r="12" spans="1:9" s="2" customFormat="1" ht="21" customHeight="1">
      <c r="A12" s="8" t="s">
        <v>5</v>
      </c>
      <c r="B12" s="7">
        <v>1014</v>
      </c>
      <c r="C12" s="123">
        <v>-200.4</v>
      </c>
      <c r="D12" s="123">
        <f>-124.5+F12+0.1</f>
        <v>-261.39999999999998</v>
      </c>
      <c r="E12" s="123">
        <v>-105</v>
      </c>
      <c r="F12" s="123">
        <v>-137</v>
      </c>
      <c r="G12" s="123">
        <f t="shared" si="1"/>
        <v>-32</v>
      </c>
      <c r="H12" s="153">
        <f t="shared" si="0"/>
        <v>130.47619047619048</v>
      </c>
      <c r="I12" s="92"/>
    </row>
    <row r="13" spans="1:9" s="2" customFormat="1" ht="19.5" customHeight="1">
      <c r="A13" s="8" t="s">
        <v>6</v>
      </c>
      <c r="B13" s="7">
        <v>1015</v>
      </c>
      <c r="C13" s="123">
        <v>-53.5</v>
      </c>
      <c r="D13" s="123">
        <f>-29.1+F13</f>
        <v>-60.400000000000006</v>
      </c>
      <c r="E13" s="123">
        <v>-23</v>
      </c>
      <c r="F13" s="123">
        <v>-31.3</v>
      </c>
      <c r="G13" s="123">
        <f t="shared" si="1"/>
        <v>-8.3000000000000007</v>
      </c>
      <c r="H13" s="153">
        <f t="shared" si="0"/>
        <v>136.08695652173915</v>
      </c>
      <c r="I13" s="92"/>
    </row>
    <row r="14" spans="1:9" s="2" customFormat="1" ht="37.5">
      <c r="A14" s="8" t="s">
        <v>405</v>
      </c>
      <c r="B14" s="7">
        <v>1016</v>
      </c>
      <c r="C14" s="123"/>
      <c r="D14" s="123"/>
      <c r="E14" s="123"/>
      <c r="F14" s="123"/>
      <c r="G14" s="123">
        <f t="shared" si="1"/>
        <v>0</v>
      </c>
      <c r="H14" s="197" t="e">
        <f t="shared" si="0"/>
        <v>#DIV/0!</v>
      </c>
      <c r="I14" s="92"/>
    </row>
    <row r="15" spans="1:9" s="2" customFormat="1" ht="20.100000000000001" customHeight="1">
      <c r="A15" s="8" t="s">
        <v>406</v>
      </c>
      <c r="B15" s="7">
        <v>1017</v>
      </c>
      <c r="C15" s="123">
        <v>-1.8</v>
      </c>
      <c r="D15" s="123">
        <f>-0.9+F15</f>
        <v>-1.8</v>
      </c>
      <c r="E15" s="123">
        <v>-1</v>
      </c>
      <c r="F15" s="123">
        <v>-0.9</v>
      </c>
      <c r="G15" s="123">
        <f t="shared" si="1"/>
        <v>9.9999999999999978E-2</v>
      </c>
      <c r="H15" s="153">
        <f t="shared" si="0"/>
        <v>90</v>
      </c>
      <c r="I15" s="92"/>
    </row>
    <row r="16" spans="1:9" s="2" customFormat="1" ht="20.100000000000001" customHeight="1">
      <c r="A16" s="8" t="s">
        <v>407</v>
      </c>
      <c r="B16" s="7">
        <v>1018</v>
      </c>
      <c r="C16" s="123">
        <f>C17+C18+C19</f>
        <v>-11.5</v>
      </c>
      <c r="D16" s="123">
        <f>D17+D18+D19</f>
        <v>-7</v>
      </c>
      <c r="E16" s="123">
        <f>E17+E18+E19</f>
        <v>-8</v>
      </c>
      <c r="F16" s="123">
        <f>F17+F18+F19</f>
        <v>-4.0999999999999996</v>
      </c>
      <c r="G16" s="123">
        <f t="shared" si="1"/>
        <v>3.9000000000000004</v>
      </c>
      <c r="H16" s="153">
        <f t="shared" si="0"/>
        <v>51.249999999999993</v>
      </c>
      <c r="I16" s="92"/>
    </row>
    <row r="17" spans="1:9" s="2" customFormat="1" ht="20.100000000000001" customHeight="1">
      <c r="A17" s="8" t="s">
        <v>443</v>
      </c>
      <c r="B17" s="7" t="s">
        <v>438</v>
      </c>
      <c r="C17" s="123">
        <v>-3</v>
      </c>
      <c r="D17" s="123">
        <v>0</v>
      </c>
      <c r="E17" s="123">
        <v>-0.5</v>
      </c>
      <c r="F17" s="123">
        <f>D17</f>
        <v>0</v>
      </c>
      <c r="G17" s="123">
        <f t="shared" si="1"/>
        <v>0.5</v>
      </c>
      <c r="H17" s="153">
        <f t="shared" si="0"/>
        <v>0</v>
      </c>
      <c r="I17" s="92"/>
    </row>
    <row r="18" spans="1:9" s="2" customFormat="1" ht="20.100000000000001" customHeight="1">
      <c r="A18" s="8" t="s">
        <v>442</v>
      </c>
      <c r="B18" s="7" t="s">
        <v>439</v>
      </c>
      <c r="C18" s="123">
        <v>-3.7</v>
      </c>
      <c r="D18" s="123">
        <f>-1.6+F18</f>
        <v>-3.1</v>
      </c>
      <c r="E18" s="123">
        <v>-2</v>
      </c>
      <c r="F18" s="123">
        <v>-1.5</v>
      </c>
      <c r="G18" s="123">
        <f t="shared" si="1"/>
        <v>0.5</v>
      </c>
      <c r="H18" s="153">
        <f t="shared" si="0"/>
        <v>75</v>
      </c>
      <c r="I18" s="92"/>
    </row>
    <row r="19" spans="1:9" s="2" customFormat="1" ht="20.100000000000001" customHeight="1">
      <c r="A19" s="8" t="s">
        <v>441</v>
      </c>
      <c r="B19" s="7" t="s">
        <v>440</v>
      </c>
      <c r="C19" s="123">
        <v>-4.8</v>
      </c>
      <c r="D19" s="123">
        <f>-1.3+F19</f>
        <v>-3.9000000000000004</v>
      </c>
      <c r="E19" s="123">
        <v>-5.5</v>
      </c>
      <c r="F19" s="123">
        <v>-2.6</v>
      </c>
      <c r="G19" s="123">
        <f t="shared" si="1"/>
        <v>2.9</v>
      </c>
      <c r="H19" s="153">
        <f t="shared" si="0"/>
        <v>47.272727272727273</v>
      </c>
      <c r="I19" s="92"/>
    </row>
    <row r="20" spans="1:9" s="5" customFormat="1" ht="20.100000000000001" customHeight="1">
      <c r="A20" s="10" t="s">
        <v>24</v>
      </c>
      <c r="B20" s="11">
        <v>1020</v>
      </c>
      <c r="C20" s="175">
        <f>SUM(C7,C8)</f>
        <v>182.7</v>
      </c>
      <c r="D20" s="175">
        <f>SUM(D7,D8)</f>
        <v>258.50000000000017</v>
      </c>
      <c r="E20" s="175">
        <f>SUM(E7,E8)</f>
        <v>94</v>
      </c>
      <c r="F20" s="175">
        <f>SUM(F7,F8)</f>
        <v>187.5</v>
      </c>
      <c r="G20" s="123">
        <f t="shared" si="1"/>
        <v>93.5</v>
      </c>
      <c r="H20" s="154">
        <f t="shared" si="0"/>
        <v>199.468085106383</v>
      </c>
      <c r="I20" s="94"/>
    </row>
    <row r="21" spans="1:9" ht="20.100000000000001" customHeight="1">
      <c r="A21" s="8" t="s">
        <v>156</v>
      </c>
      <c r="B21" s="9">
        <v>1030</v>
      </c>
      <c r="C21" s="175">
        <f>SUM(C22:C41,C43)</f>
        <v>-182.79999999999998</v>
      </c>
      <c r="D21" s="175">
        <f>SUM(D22:D41,D43)</f>
        <v>-257.5</v>
      </c>
      <c r="E21" s="175">
        <f>SUM(E22:E41,E43)</f>
        <v>-92.5</v>
      </c>
      <c r="F21" s="175">
        <f>SUM(F22:F41,F43)</f>
        <v>-187.20000000000002</v>
      </c>
      <c r="G21" s="112">
        <f t="shared" si="1"/>
        <v>-94.700000000000017</v>
      </c>
      <c r="H21" s="153">
        <f t="shared" si="0"/>
        <v>202.37837837837839</v>
      </c>
      <c r="I21" s="93"/>
    </row>
    <row r="22" spans="1:9" ht="20.100000000000001" customHeight="1">
      <c r="A22" s="8" t="s">
        <v>95</v>
      </c>
      <c r="B22" s="9">
        <v>1031</v>
      </c>
      <c r="C22" s="123" t="s">
        <v>235</v>
      </c>
      <c r="D22" s="123" t="s">
        <v>235</v>
      </c>
      <c r="E22" s="123" t="s">
        <v>235</v>
      </c>
      <c r="F22" s="123" t="s">
        <v>235</v>
      </c>
      <c r="G22" s="198" t="e">
        <f t="shared" si="1"/>
        <v>#VALUE!</v>
      </c>
      <c r="H22" s="197" t="e">
        <f t="shared" si="0"/>
        <v>#VALUE!</v>
      </c>
      <c r="I22" s="93"/>
    </row>
    <row r="23" spans="1:9" ht="20.100000000000001" customHeight="1">
      <c r="A23" s="8" t="s">
        <v>148</v>
      </c>
      <c r="B23" s="9">
        <v>1032</v>
      </c>
      <c r="C23" s="123" t="s">
        <v>235</v>
      </c>
      <c r="D23" s="123" t="s">
        <v>235</v>
      </c>
      <c r="E23" s="123" t="s">
        <v>235</v>
      </c>
      <c r="F23" s="123" t="s">
        <v>235</v>
      </c>
      <c r="G23" s="198" t="e">
        <f t="shared" si="1"/>
        <v>#VALUE!</v>
      </c>
      <c r="H23" s="197" t="e">
        <f t="shared" si="0"/>
        <v>#VALUE!</v>
      </c>
      <c r="I23" s="93"/>
    </row>
    <row r="24" spans="1:9" ht="20.100000000000001" customHeight="1">
      <c r="A24" s="8" t="s">
        <v>58</v>
      </c>
      <c r="B24" s="9">
        <v>1033</v>
      </c>
      <c r="C24" s="123" t="s">
        <v>235</v>
      </c>
      <c r="D24" s="123" t="s">
        <v>235</v>
      </c>
      <c r="E24" s="123" t="s">
        <v>235</v>
      </c>
      <c r="F24" s="123" t="s">
        <v>235</v>
      </c>
      <c r="G24" s="198" t="e">
        <f t="shared" si="1"/>
        <v>#VALUE!</v>
      </c>
      <c r="H24" s="197" t="e">
        <f t="shared" si="0"/>
        <v>#VALUE!</v>
      </c>
      <c r="I24" s="93"/>
    </row>
    <row r="25" spans="1:9" ht="20.100000000000001" customHeight="1">
      <c r="A25" s="8" t="s">
        <v>22</v>
      </c>
      <c r="B25" s="9">
        <v>1034</v>
      </c>
      <c r="C25" s="123" t="s">
        <v>235</v>
      </c>
      <c r="D25" s="123" t="s">
        <v>235</v>
      </c>
      <c r="E25" s="123" t="s">
        <v>235</v>
      </c>
      <c r="F25" s="123" t="s">
        <v>235</v>
      </c>
      <c r="G25" s="198" t="e">
        <f t="shared" si="1"/>
        <v>#VALUE!</v>
      </c>
      <c r="H25" s="197" t="e">
        <f t="shared" si="0"/>
        <v>#VALUE!</v>
      </c>
      <c r="I25" s="93"/>
    </row>
    <row r="26" spans="1:9" ht="20.100000000000001" customHeight="1">
      <c r="A26" s="8" t="s">
        <v>23</v>
      </c>
      <c r="B26" s="9">
        <v>1035</v>
      </c>
      <c r="C26" s="123" t="s">
        <v>235</v>
      </c>
      <c r="D26" s="123" t="s">
        <v>235</v>
      </c>
      <c r="E26" s="123" t="s">
        <v>235</v>
      </c>
      <c r="F26" s="123" t="s">
        <v>235</v>
      </c>
      <c r="G26" s="198" t="e">
        <f t="shared" si="1"/>
        <v>#VALUE!</v>
      </c>
      <c r="H26" s="197" t="e">
        <f t="shared" si="0"/>
        <v>#VALUE!</v>
      </c>
      <c r="I26" s="93"/>
    </row>
    <row r="27" spans="1:9" s="2" customFormat="1" ht="20.100000000000001" customHeight="1">
      <c r="A27" s="8" t="s">
        <v>34</v>
      </c>
      <c r="B27" s="9">
        <v>1036</v>
      </c>
      <c r="C27" s="123">
        <v>-2.5</v>
      </c>
      <c r="D27" s="123">
        <f>-0.5+F27</f>
        <v>-3.5</v>
      </c>
      <c r="E27" s="123">
        <v>-2.5</v>
      </c>
      <c r="F27" s="123">
        <v>-3</v>
      </c>
      <c r="G27" s="112">
        <f t="shared" si="1"/>
        <v>-0.5</v>
      </c>
      <c r="H27" s="153">
        <f t="shared" si="0"/>
        <v>120</v>
      </c>
      <c r="I27" s="93"/>
    </row>
    <row r="28" spans="1:9" s="2" customFormat="1" ht="20.100000000000001" customHeight="1">
      <c r="A28" s="8" t="s">
        <v>35</v>
      </c>
      <c r="B28" s="9">
        <v>1037</v>
      </c>
      <c r="C28" s="123">
        <v>-0.8</v>
      </c>
      <c r="D28" s="123">
        <f>-0.4+F28</f>
        <v>-0.8</v>
      </c>
      <c r="E28" s="123">
        <v>-0.5</v>
      </c>
      <c r="F28" s="123">
        <v>-0.4</v>
      </c>
      <c r="G28" s="198">
        <f t="shared" si="1"/>
        <v>9.9999999999999978E-2</v>
      </c>
      <c r="H28" s="197">
        <f t="shared" si="0"/>
        <v>80</v>
      </c>
      <c r="I28" s="93"/>
    </row>
    <row r="29" spans="1:9" s="2" customFormat="1" ht="37.5" customHeight="1">
      <c r="A29" s="8" t="s">
        <v>36</v>
      </c>
      <c r="B29" s="9">
        <v>1038</v>
      </c>
      <c r="C29" s="123">
        <v>-134.4</v>
      </c>
      <c r="D29" s="123">
        <f>-56.4+F29</f>
        <v>-214.20000000000002</v>
      </c>
      <c r="E29" s="123">
        <v>-70</v>
      </c>
      <c r="F29" s="123">
        <v>-157.80000000000001</v>
      </c>
      <c r="G29" s="112">
        <f t="shared" si="1"/>
        <v>-87.800000000000011</v>
      </c>
      <c r="H29" s="153">
        <f t="shared" si="0"/>
        <v>225.42857142857144</v>
      </c>
      <c r="I29" s="92"/>
    </row>
    <row r="30" spans="1:9" s="2" customFormat="1" ht="20.100000000000001" customHeight="1">
      <c r="A30" s="8" t="s">
        <v>37</v>
      </c>
      <c r="B30" s="9">
        <v>1039</v>
      </c>
      <c r="C30" s="123">
        <v>-18.2</v>
      </c>
      <c r="D30" s="123">
        <f>-7.8+F30</f>
        <v>-32.299999999999997</v>
      </c>
      <c r="E30" s="123">
        <v>-10.5</v>
      </c>
      <c r="F30" s="123">
        <v>-24.5</v>
      </c>
      <c r="G30" s="112">
        <f t="shared" si="1"/>
        <v>-14</v>
      </c>
      <c r="H30" s="153">
        <f t="shared" si="0"/>
        <v>233.33333333333334</v>
      </c>
      <c r="I30" s="92"/>
    </row>
    <row r="31" spans="1:9" s="2" customFormat="1" ht="42.75" customHeight="1">
      <c r="A31" s="8" t="s">
        <v>38</v>
      </c>
      <c r="B31" s="9">
        <v>1040</v>
      </c>
      <c r="C31" s="123">
        <v>-0.6</v>
      </c>
      <c r="D31" s="123">
        <f>-0.3+F31</f>
        <v>-0.6</v>
      </c>
      <c r="E31" s="123">
        <v>-0.5</v>
      </c>
      <c r="F31" s="123">
        <v>-0.3</v>
      </c>
      <c r="G31" s="112">
        <f t="shared" si="1"/>
        <v>0.2</v>
      </c>
      <c r="H31" s="153">
        <f t="shared" si="0"/>
        <v>60</v>
      </c>
      <c r="I31" s="93"/>
    </row>
    <row r="32" spans="1:9" s="2" customFormat="1" ht="42.75" customHeight="1">
      <c r="A32" s="8" t="s">
        <v>39</v>
      </c>
      <c r="B32" s="9">
        <v>1041</v>
      </c>
      <c r="C32" s="123" t="s">
        <v>235</v>
      </c>
      <c r="D32" s="123" t="s">
        <v>235</v>
      </c>
      <c r="E32" s="123" t="s">
        <v>235</v>
      </c>
      <c r="F32" s="123" t="s">
        <v>235</v>
      </c>
      <c r="G32" s="198" t="e">
        <f t="shared" si="1"/>
        <v>#VALUE!</v>
      </c>
      <c r="H32" s="197" t="e">
        <f t="shared" si="0"/>
        <v>#VALUE!</v>
      </c>
      <c r="I32" s="93"/>
    </row>
    <row r="33" spans="1:9" s="2" customFormat="1" ht="20.100000000000001" customHeight="1">
      <c r="A33" s="8" t="s">
        <v>40</v>
      </c>
      <c r="B33" s="9">
        <v>1042</v>
      </c>
      <c r="C33" s="123" t="s">
        <v>235</v>
      </c>
      <c r="D33" s="123" t="s">
        <v>235</v>
      </c>
      <c r="E33" s="123" t="s">
        <v>235</v>
      </c>
      <c r="F33" s="123" t="s">
        <v>235</v>
      </c>
      <c r="G33" s="198" t="e">
        <f t="shared" si="1"/>
        <v>#VALUE!</v>
      </c>
      <c r="H33" s="197" t="e">
        <f t="shared" si="0"/>
        <v>#VALUE!</v>
      </c>
      <c r="I33" s="93"/>
    </row>
    <row r="34" spans="1:9" s="2" customFormat="1" ht="20.100000000000001" customHeight="1">
      <c r="A34" s="8" t="s">
        <v>41</v>
      </c>
      <c r="B34" s="9">
        <v>1043</v>
      </c>
      <c r="C34" s="123" t="s">
        <v>235</v>
      </c>
      <c r="D34" s="123" t="s">
        <v>235</v>
      </c>
      <c r="E34" s="123" t="s">
        <v>235</v>
      </c>
      <c r="F34" s="123" t="s">
        <v>235</v>
      </c>
      <c r="G34" s="198" t="e">
        <f t="shared" si="1"/>
        <v>#VALUE!</v>
      </c>
      <c r="H34" s="197" t="e">
        <f t="shared" si="0"/>
        <v>#VALUE!</v>
      </c>
      <c r="I34" s="93"/>
    </row>
    <row r="35" spans="1:9" s="2" customFormat="1" ht="20.100000000000001" customHeight="1">
      <c r="A35" s="8" t="s">
        <v>42</v>
      </c>
      <c r="B35" s="9">
        <v>1044</v>
      </c>
      <c r="C35" s="123" t="s">
        <v>235</v>
      </c>
      <c r="D35" s="123" t="s">
        <v>235</v>
      </c>
      <c r="E35" s="123" t="s">
        <v>235</v>
      </c>
      <c r="F35" s="123" t="s">
        <v>235</v>
      </c>
      <c r="G35" s="198" t="e">
        <f t="shared" si="1"/>
        <v>#VALUE!</v>
      </c>
      <c r="H35" s="197" t="e">
        <f t="shared" si="0"/>
        <v>#VALUE!</v>
      </c>
      <c r="I35" s="93"/>
    </row>
    <row r="36" spans="1:9" s="2" customFormat="1" ht="20.100000000000001" customHeight="1">
      <c r="A36" s="8" t="s">
        <v>60</v>
      </c>
      <c r="B36" s="9">
        <v>1045</v>
      </c>
      <c r="C36" s="123">
        <v>-1.1000000000000001</v>
      </c>
      <c r="D36" s="123">
        <f>-3.6+F36</f>
        <v>-3.6</v>
      </c>
      <c r="E36" s="123">
        <v>-2</v>
      </c>
      <c r="F36" s="123">
        <v>0</v>
      </c>
      <c r="G36" s="198">
        <f t="shared" si="1"/>
        <v>2</v>
      </c>
      <c r="H36" s="197">
        <f t="shared" si="0"/>
        <v>0</v>
      </c>
      <c r="I36" s="93"/>
    </row>
    <row r="37" spans="1:9" s="2" customFormat="1" ht="20.100000000000001" customHeight="1">
      <c r="A37" s="8" t="s">
        <v>43</v>
      </c>
      <c r="B37" s="9">
        <v>1046</v>
      </c>
      <c r="C37" s="123" t="s">
        <v>235</v>
      </c>
      <c r="D37" s="123" t="s">
        <v>235</v>
      </c>
      <c r="E37" s="123" t="s">
        <v>235</v>
      </c>
      <c r="F37" s="123" t="s">
        <v>235</v>
      </c>
      <c r="G37" s="198" t="e">
        <f t="shared" si="1"/>
        <v>#VALUE!</v>
      </c>
      <c r="H37" s="197" t="e">
        <f t="shared" si="0"/>
        <v>#VALUE!</v>
      </c>
      <c r="I37" s="93"/>
    </row>
    <row r="38" spans="1:9" s="2" customFormat="1" ht="20.100000000000001" customHeight="1">
      <c r="A38" s="8" t="s">
        <v>44</v>
      </c>
      <c r="B38" s="9">
        <v>1047</v>
      </c>
      <c r="C38" s="123" t="s">
        <v>235</v>
      </c>
      <c r="D38" s="123" t="s">
        <v>235</v>
      </c>
      <c r="E38" s="123" t="s">
        <v>235</v>
      </c>
      <c r="F38" s="123" t="s">
        <v>235</v>
      </c>
      <c r="G38" s="198" t="e">
        <f t="shared" si="1"/>
        <v>#VALUE!</v>
      </c>
      <c r="H38" s="197" t="e">
        <f t="shared" si="0"/>
        <v>#VALUE!</v>
      </c>
      <c r="I38" s="93"/>
    </row>
    <row r="39" spans="1:9" s="2" customFormat="1" ht="20.100000000000001" customHeight="1">
      <c r="A39" s="8" t="s">
        <v>45</v>
      </c>
      <c r="B39" s="9">
        <v>1048</v>
      </c>
      <c r="C39" s="123" t="s">
        <v>235</v>
      </c>
      <c r="D39" s="123" t="s">
        <v>235</v>
      </c>
      <c r="E39" s="123" t="s">
        <v>235</v>
      </c>
      <c r="F39" s="123" t="s">
        <v>235</v>
      </c>
      <c r="G39" s="198" t="e">
        <f t="shared" si="1"/>
        <v>#VALUE!</v>
      </c>
      <c r="H39" s="197" t="e">
        <f t="shared" si="0"/>
        <v>#VALUE!</v>
      </c>
      <c r="I39" s="93"/>
    </row>
    <row r="40" spans="1:9" s="2" customFormat="1" ht="20.100000000000001" customHeight="1">
      <c r="A40" s="8" t="s">
        <v>46</v>
      </c>
      <c r="B40" s="9">
        <v>1049</v>
      </c>
      <c r="C40" s="123">
        <v>-14.5</v>
      </c>
      <c r="D40" s="123">
        <v>0</v>
      </c>
      <c r="E40" s="123" t="s">
        <v>235</v>
      </c>
      <c r="F40" s="123">
        <f>D40</f>
        <v>0</v>
      </c>
      <c r="G40" s="198" t="e">
        <f t="shared" si="1"/>
        <v>#VALUE!</v>
      </c>
      <c r="H40" s="197" t="e">
        <f t="shared" si="0"/>
        <v>#VALUE!</v>
      </c>
      <c r="I40" s="93"/>
    </row>
    <row r="41" spans="1:9" s="2" customFormat="1" ht="42.75" customHeight="1">
      <c r="A41" s="8" t="s">
        <v>71</v>
      </c>
      <c r="B41" s="9">
        <v>1050</v>
      </c>
      <c r="C41" s="123" t="s">
        <v>235</v>
      </c>
      <c r="D41" s="123" t="s">
        <v>235</v>
      </c>
      <c r="E41" s="123" t="s">
        <v>235</v>
      </c>
      <c r="F41" s="123" t="s">
        <v>235</v>
      </c>
      <c r="G41" s="198" t="e">
        <f t="shared" si="1"/>
        <v>#VALUE!</v>
      </c>
      <c r="H41" s="197" t="e">
        <f t="shared" si="0"/>
        <v>#VALUE!</v>
      </c>
      <c r="I41" s="93"/>
    </row>
    <row r="42" spans="1:9" s="2" customFormat="1" ht="20.100000000000001" customHeight="1">
      <c r="A42" s="8" t="s">
        <v>47</v>
      </c>
      <c r="B42" s="6" t="s">
        <v>329</v>
      </c>
      <c r="C42" s="123" t="s">
        <v>235</v>
      </c>
      <c r="D42" s="123" t="s">
        <v>235</v>
      </c>
      <c r="E42" s="123" t="s">
        <v>235</v>
      </c>
      <c r="F42" s="123" t="s">
        <v>235</v>
      </c>
      <c r="G42" s="198" t="e">
        <f t="shared" si="1"/>
        <v>#VALUE!</v>
      </c>
      <c r="H42" s="197" t="e">
        <f t="shared" si="0"/>
        <v>#VALUE!</v>
      </c>
      <c r="I42" s="93"/>
    </row>
    <row r="43" spans="1:9" s="2" customFormat="1" ht="24.75" customHeight="1">
      <c r="A43" s="8" t="s">
        <v>98</v>
      </c>
      <c r="B43" s="9">
        <v>1051</v>
      </c>
      <c r="C43" s="123">
        <f>C44+C45+C46</f>
        <v>-10.700000000000001</v>
      </c>
      <c r="D43" s="123">
        <f>D44+D45+D46</f>
        <v>-2.5</v>
      </c>
      <c r="E43" s="123">
        <f>E44+E45+E46</f>
        <v>-6.5</v>
      </c>
      <c r="F43" s="123">
        <f>F44+F45+F46</f>
        <v>-1.2</v>
      </c>
      <c r="G43" s="112">
        <f t="shared" si="1"/>
        <v>5.3</v>
      </c>
      <c r="H43" s="153">
        <f t="shared" si="0"/>
        <v>18.46153846153846</v>
      </c>
      <c r="I43" s="92"/>
    </row>
    <row r="44" spans="1:9" s="2" customFormat="1" ht="21.75" customHeight="1">
      <c r="A44" s="8" t="s">
        <v>447</v>
      </c>
      <c r="B44" s="6" t="s">
        <v>444</v>
      </c>
      <c r="C44" s="123">
        <v>-1.9</v>
      </c>
      <c r="D44" s="123">
        <f>-1.3+F44</f>
        <v>-2.5</v>
      </c>
      <c r="E44" s="123">
        <v>-1</v>
      </c>
      <c r="F44" s="123">
        <v>-1.2</v>
      </c>
      <c r="G44" s="112">
        <f>F44-E44</f>
        <v>-0.19999999999999996</v>
      </c>
      <c r="H44" s="153">
        <f>(F44/E44)*100</f>
        <v>120</v>
      </c>
      <c r="I44" s="92"/>
    </row>
    <row r="45" spans="1:9" s="2" customFormat="1" ht="23.25" customHeight="1">
      <c r="A45" s="8" t="s">
        <v>448</v>
      </c>
      <c r="B45" s="6" t="s">
        <v>445</v>
      </c>
      <c r="C45" s="123">
        <v>-5.4</v>
      </c>
      <c r="D45" s="123">
        <v>0</v>
      </c>
      <c r="E45" s="123">
        <v>-2.5</v>
      </c>
      <c r="F45" s="123">
        <f>D45</f>
        <v>0</v>
      </c>
      <c r="G45" s="112">
        <f>F45-E45</f>
        <v>2.5</v>
      </c>
      <c r="H45" s="153">
        <f>(F45/E45)*100</f>
        <v>0</v>
      </c>
      <c r="I45" s="92"/>
    </row>
    <row r="46" spans="1:9" s="2" customFormat="1" ht="24" customHeight="1">
      <c r="A46" s="8" t="s">
        <v>449</v>
      </c>
      <c r="B46" s="6" t="s">
        <v>446</v>
      </c>
      <c r="C46" s="123">
        <v>-3.4</v>
      </c>
      <c r="D46" s="123">
        <v>0</v>
      </c>
      <c r="E46" s="123">
        <v>-3</v>
      </c>
      <c r="F46" s="123">
        <f>D46</f>
        <v>0</v>
      </c>
      <c r="G46" s="112">
        <f>F46-E46</f>
        <v>3</v>
      </c>
      <c r="H46" s="197">
        <f>(F46/E46)*100</f>
        <v>0</v>
      </c>
      <c r="I46" s="92"/>
    </row>
    <row r="47" spans="1:9" ht="20.100000000000001" customHeight="1">
      <c r="A47" s="8" t="s">
        <v>157</v>
      </c>
      <c r="B47" s="9">
        <v>1060</v>
      </c>
      <c r="C47" s="175">
        <f>SUM(C48:C54)</f>
        <v>0</v>
      </c>
      <c r="D47" s="175">
        <f>SUM(D48:D54)</f>
        <v>0</v>
      </c>
      <c r="E47" s="175">
        <f>SUM(E48:E54)</f>
        <v>0</v>
      </c>
      <c r="F47" s="175">
        <f>SUM(F48:F54)</f>
        <v>0</v>
      </c>
      <c r="G47" s="198">
        <f t="shared" si="1"/>
        <v>0</v>
      </c>
      <c r="H47" s="197" t="e">
        <f t="shared" si="0"/>
        <v>#DIV/0!</v>
      </c>
      <c r="I47" s="93"/>
    </row>
    <row r="48" spans="1:9" s="2" customFormat="1" ht="20.100000000000001" customHeight="1">
      <c r="A48" s="8" t="s">
        <v>133</v>
      </c>
      <c r="B48" s="9">
        <v>1061</v>
      </c>
      <c r="C48" s="123" t="s">
        <v>235</v>
      </c>
      <c r="D48" s="123" t="s">
        <v>235</v>
      </c>
      <c r="E48" s="123" t="s">
        <v>235</v>
      </c>
      <c r="F48" s="123" t="s">
        <v>235</v>
      </c>
      <c r="G48" s="198" t="e">
        <f t="shared" si="1"/>
        <v>#VALUE!</v>
      </c>
      <c r="H48" s="197" t="e">
        <f t="shared" si="0"/>
        <v>#VALUE!</v>
      </c>
      <c r="I48" s="93"/>
    </row>
    <row r="49" spans="1:9" s="2" customFormat="1" ht="20.100000000000001" customHeight="1">
      <c r="A49" s="8" t="s">
        <v>134</v>
      </c>
      <c r="B49" s="9">
        <v>1062</v>
      </c>
      <c r="C49" s="123" t="s">
        <v>235</v>
      </c>
      <c r="D49" s="123" t="s">
        <v>235</v>
      </c>
      <c r="E49" s="123" t="s">
        <v>235</v>
      </c>
      <c r="F49" s="123" t="s">
        <v>235</v>
      </c>
      <c r="G49" s="198" t="e">
        <f t="shared" si="1"/>
        <v>#VALUE!</v>
      </c>
      <c r="H49" s="197" t="e">
        <f t="shared" si="0"/>
        <v>#VALUE!</v>
      </c>
      <c r="I49" s="93"/>
    </row>
    <row r="50" spans="1:9" s="2" customFormat="1" ht="20.100000000000001" customHeight="1">
      <c r="A50" s="8" t="s">
        <v>36</v>
      </c>
      <c r="B50" s="9">
        <v>1063</v>
      </c>
      <c r="C50" s="123" t="s">
        <v>235</v>
      </c>
      <c r="D50" s="123" t="s">
        <v>235</v>
      </c>
      <c r="E50" s="123" t="s">
        <v>235</v>
      </c>
      <c r="F50" s="123" t="s">
        <v>235</v>
      </c>
      <c r="G50" s="198" t="e">
        <f t="shared" si="1"/>
        <v>#VALUE!</v>
      </c>
      <c r="H50" s="197" t="e">
        <f t="shared" si="0"/>
        <v>#VALUE!</v>
      </c>
      <c r="I50" s="93"/>
    </row>
    <row r="51" spans="1:9" s="2" customFormat="1" ht="20.100000000000001" customHeight="1">
      <c r="A51" s="8" t="s">
        <v>37</v>
      </c>
      <c r="B51" s="9">
        <v>1064</v>
      </c>
      <c r="C51" s="123" t="s">
        <v>235</v>
      </c>
      <c r="D51" s="123" t="s">
        <v>235</v>
      </c>
      <c r="E51" s="123" t="s">
        <v>235</v>
      </c>
      <c r="F51" s="123" t="s">
        <v>235</v>
      </c>
      <c r="G51" s="198" t="e">
        <f t="shared" si="1"/>
        <v>#VALUE!</v>
      </c>
      <c r="H51" s="197" t="e">
        <f t="shared" si="0"/>
        <v>#VALUE!</v>
      </c>
      <c r="I51" s="93"/>
    </row>
    <row r="52" spans="1:9" s="2" customFormat="1" ht="20.100000000000001" customHeight="1">
      <c r="A52" s="8" t="s">
        <v>59</v>
      </c>
      <c r="B52" s="9">
        <v>1065</v>
      </c>
      <c r="C52" s="123" t="s">
        <v>235</v>
      </c>
      <c r="D52" s="123" t="s">
        <v>235</v>
      </c>
      <c r="E52" s="123" t="s">
        <v>235</v>
      </c>
      <c r="F52" s="123" t="s">
        <v>235</v>
      </c>
      <c r="G52" s="198" t="e">
        <f t="shared" si="1"/>
        <v>#VALUE!</v>
      </c>
      <c r="H52" s="197" t="e">
        <f t="shared" si="0"/>
        <v>#VALUE!</v>
      </c>
      <c r="I52" s="93"/>
    </row>
    <row r="53" spans="1:9" s="2" customFormat="1" ht="20.100000000000001" customHeight="1">
      <c r="A53" s="8" t="s">
        <v>74</v>
      </c>
      <c r="B53" s="9">
        <v>1066</v>
      </c>
      <c r="C53" s="123" t="s">
        <v>235</v>
      </c>
      <c r="D53" s="123" t="s">
        <v>235</v>
      </c>
      <c r="E53" s="123" t="s">
        <v>235</v>
      </c>
      <c r="F53" s="123" t="s">
        <v>235</v>
      </c>
      <c r="G53" s="198" t="e">
        <f t="shared" si="1"/>
        <v>#VALUE!</v>
      </c>
      <c r="H53" s="197" t="e">
        <f t="shared" si="0"/>
        <v>#VALUE!</v>
      </c>
      <c r="I53" s="93"/>
    </row>
    <row r="54" spans="1:9" s="2" customFormat="1" ht="20.100000000000001" customHeight="1">
      <c r="A54" s="8" t="s">
        <v>107</v>
      </c>
      <c r="B54" s="9">
        <v>1067</v>
      </c>
      <c r="C54" s="123" t="s">
        <v>235</v>
      </c>
      <c r="D54" s="123" t="s">
        <v>235</v>
      </c>
      <c r="E54" s="123" t="s">
        <v>235</v>
      </c>
      <c r="F54" s="123" t="s">
        <v>235</v>
      </c>
      <c r="G54" s="198" t="e">
        <f t="shared" si="1"/>
        <v>#VALUE!</v>
      </c>
      <c r="H54" s="197" t="e">
        <f t="shared" si="0"/>
        <v>#VALUE!</v>
      </c>
      <c r="I54" s="93"/>
    </row>
    <row r="55" spans="1:9" s="2" customFormat="1" ht="20.100000000000001" customHeight="1">
      <c r="A55" s="8" t="s">
        <v>259</v>
      </c>
      <c r="B55" s="9">
        <v>1070</v>
      </c>
      <c r="C55" s="175">
        <f>C58</f>
        <v>1</v>
      </c>
      <c r="D55" s="175">
        <f>D58</f>
        <v>0</v>
      </c>
      <c r="E55" s="175">
        <f>SUM(E56:E58)</f>
        <v>0</v>
      </c>
      <c r="F55" s="175">
        <f>F58</f>
        <v>0</v>
      </c>
      <c r="G55" s="198">
        <f>F55-E55</f>
        <v>0</v>
      </c>
      <c r="H55" s="197" t="e">
        <f t="shared" si="0"/>
        <v>#DIV/0!</v>
      </c>
      <c r="I55" s="92"/>
    </row>
    <row r="56" spans="1:9" s="2" customFormat="1" ht="20.100000000000001" customHeight="1">
      <c r="A56" s="8" t="s">
        <v>153</v>
      </c>
      <c r="B56" s="9">
        <v>1071</v>
      </c>
      <c r="C56" s="123"/>
      <c r="D56" s="123"/>
      <c r="E56" s="123"/>
      <c r="F56" s="123"/>
      <c r="G56" s="198">
        <f t="shared" si="1"/>
        <v>0</v>
      </c>
      <c r="H56" s="197" t="e">
        <f t="shared" si="0"/>
        <v>#DIV/0!</v>
      </c>
      <c r="I56" s="93"/>
    </row>
    <row r="57" spans="1:9" s="2" customFormat="1" ht="20.100000000000001" customHeight="1">
      <c r="A57" s="8" t="s">
        <v>295</v>
      </c>
      <c r="B57" s="9">
        <v>1072</v>
      </c>
      <c r="C57" s="123"/>
      <c r="D57" s="123"/>
      <c r="E57" s="123"/>
      <c r="F57" s="123"/>
      <c r="G57" s="198">
        <f t="shared" si="1"/>
        <v>0</v>
      </c>
      <c r="H57" s="197" t="e">
        <f t="shared" si="0"/>
        <v>#DIV/0!</v>
      </c>
      <c r="I57" s="93"/>
    </row>
    <row r="58" spans="1:9" s="2" customFormat="1" ht="20.100000000000001" customHeight="1">
      <c r="A58" s="8" t="s">
        <v>458</v>
      </c>
      <c r="B58" s="9">
        <v>1073</v>
      </c>
      <c r="C58" s="123">
        <v>1</v>
      </c>
      <c r="D58" s="123">
        <v>0</v>
      </c>
      <c r="E58" s="123">
        <v>0</v>
      </c>
      <c r="F58" s="123"/>
      <c r="G58" s="198">
        <f t="shared" si="1"/>
        <v>0</v>
      </c>
      <c r="H58" s="197" t="e">
        <f t="shared" si="0"/>
        <v>#DIV/0!</v>
      </c>
      <c r="I58" s="93"/>
    </row>
    <row r="59" spans="1:9" s="2" customFormat="1" ht="40.5" customHeight="1">
      <c r="A59" s="89" t="s">
        <v>75</v>
      </c>
      <c r="B59" s="9">
        <v>1080</v>
      </c>
      <c r="C59" s="175">
        <f>SUM(C60:C65)</f>
        <v>0</v>
      </c>
      <c r="D59" s="175">
        <f>SUM(D60:D65)</f>
        <v>0</v>
      </c>
      <c r="E59" s="175">
        <f>SUM(E60:E65)</f>
        <v>0</v>
      </c>
      <c r="F59" s="175">
        <f>SUM(F60:F65)</f>
        <v>0</v>
      </c>
      <c r="G59" s="198">
        <f t="shared" si="1"/>
        <v>0</v>
      </c>
      <c r="H59" s="197" t="e">
        <f t="shared" si="0"/>
        <v>#DIV/0!</v>
      </c>
      <c r="I59" s="92"/>
    </row>
    <row r="60" spans="1:9" s="2" customFormat="1" ht="20.100000000000001" customHeight="1">
      <c r="A60" s="8" t="s">
        <v>153</v>
      </c>
      <c r="B60" s="9">
        <v>1081</v>
      </c>
      <c r="C60" s="123" t="s">
        <v>235</v>
      </c>
      <c r="D60" s="123" t="s">
        <v>235</v>
      </c>
      <c r="E60" s="123" t="s">
        <v>235</v>
      </c>
      <c r="F60" s="123" t="s">
        <v>235</v>
      </c>
      <c r="G60" s="198" t="e">
        <f t="shared" si="1"/>
        <v>#VALUE!</v>
      </c>
      <c r="H60" s="197" t="e">
        <f t="shared" si="0"/>
        <v>#VALUE!</v>
      </c>
      <c r="I60" s="93"/>
    </row>
    <row r="61" spans="1:9" s="2" customFormat="1" ht="20.100000000000001" customHeight="1">
      <c r="A61" s="8" t="s">
        <v>387</v>
      </c>
      <c r="B61" s="9">
        <v>1082</v>
      </c>
      <c r="C61" s="123" t="s">
        <v>235</v>
      </c>
      <c r="D61" s="123" t="s">
        <v>235</v>
      </c>
      <c r="E61" s="123" t="s">
        <v>235</v>
      </c>
      <c r="F61" s="123" t="s">
        <v>235</v>
      </c>
      <c r="G61" s="198" t="e">
        <f t="shared" si="1"/>
        <v>#VALUE!</v>
      </c>
      <c r="H61" s="197" t="e">
        <f t="shared" si="0"/>
        <v>#VALUE!</v>
      </c>
      <c r="I61" s="93"/>
    </row>
    <row r="62" spans="1:9" s="2" customFormat="1" ht="20.100000000000001" customHeight="1">
      <c r="A62" s="8" t="s">
        <v>66</v>
      </c>
      <c r="B62" s="9">
        <v>1083</v>
      </c>
      <c r="C62" s="123" t="s">
        <v>235</v>
      </c>
      <c r="D62" s="123" t="s">
        <v>235</v>
      </c>
      <c r="E62" s="123" t="s">
        <v>235</v>
      </c>
      <c r="F62" s="123" t="s">
        <v>235</v>
      </c>
      <c r="G62" s="198" t="e">
        <f t="shared" si="1"/>
        <v>#VALUE!</v>
      </c>
      <c r="H62" s="197" t="e">
        <f t="shared" si="0"/>
        <v>#VALUE!</v>
      </c>
      <c r="I62" s="93"/>
    </row>
    <row r="63" spans="1:9" s="2" customFormat="1" ht="20.100000000000001" customHeight="1">
      <c r="A63" s="8" t="s">
        <v>48</v>
      </c>
      <c r="B63" s="9">
        <v>1084</v>
      </c>
      <c r="C63" s="123" t="s">
        <v>235</v>
      </c>
      <c r="D63" s="123" t="s">
        <v>235</v>
      </c>
      <c r="E63" s="123" t="s">
        <v>235</v>
      </c>
      <c r="F63" s="123" t="s">
        <v>235</v>
      </c>
      <c r="G63" s="198" t="e">
        <f t="shared" si="1"/>
        <v>#VALUE!</v>
      </c>
      <c r="H63" s="197" t="e">
        <f t="shared" si="0"/>
        <v>#VALUE!</v>
      </c>
      <c r="I63" s="93"/>
    </row>
    <row r="64" spans="1:9" s="2" customFormat="1" ht="20.100000000000001" customHeight="1">
      <c r="A64" s="8" t="s">
        <v>57</v>
      </c>
      <c r="B64" s="9">
        <v>1085</v>
      </c>
      <c r="C64" s="123" t="s">
        <v>235</v>
      </c>
      <c r="D64" s="123" t="s">
        <v>235</v>
      </c>
      <c r="E64" s="123" t="s">
        <v>235</v>
      </c>
      <c r="F64" s="123" t="s">
        <v>235</v>
      </c>
      <c r="G64" s="198" t="e">
        <f t="shared" si="1"/>
        <v>#VALUE!</v>
      </c>
      <c r="H64" s="197" t="e">
        <f t="shared" si="0"/>
        <v>#VALUE!</v>
      </c>
      <c r="I64" s="93"/>
    </row>
    <row r="65" spans="1:9" s="2" customFormat="1" ht="20.100000000000001" customHeight="1">
      <c r="A65" s="8" t="s">
        <v>181</v>
      </c>
      <c r="B65" s="9">
        <v>1086</v>
      </c>
      <c r="C65" s="123" t="s">
        <v>235</v>
      </c>
      <c r="D65" s="123" t="s">
        <v>235</v>
      </c>
      <c r="E65" s="123" t="s">
        <v>235</v>
      </c>
      <c r="F65" s="123" t="s">
        <v>235</v>
      </c>
      <c r="G65" s="198" t="e">
        <f t="shared" si="1"/>
        <v>#VALUE!</v>
      </c>
      <c r="H65" s="197" t="e">
        <f t="shared" si="0"/>
        <v>#VALUE!</v>
      </c>
      <c r="I65" s="93"/>
    </row>
    <row r="66" spans="1:9" s="5" customFormat="1" ht="20.100000000000001" customHeight="1">
      <c r="A66" s="10" t="s">
        <v>4</v>
      </c>
      <c r="B66" s="11">
        <v>1100</v>
      </c>
      <c r="C66" s="176">
        <f>SUM(C20,C21,C55)</f>
        <v>0.90000000000000568</v>
      </c>
      <c r="D66" s="176">
        <f>SUM(D20,D21,D55)</f>
        <v>1.0000000000001705</v>
      </c>
      <c r="E66" s="176">
        <f>SUM(E20,E21,E55)</f>
        <v>1.5</v>
      </c>
      <c r="F66" s="176">
        <f>SUM(F20,F21,F55)</f>
        <v>0.29999999999998295</v>
      </c>
      <c r="G66" s="121">
        <f t="shared" ref="G66:G84" si="2">F66-E66</f>
        <v>-1.2000000000000171</v>
      </c>
      <c r="H66" s="199">
        <f>(F66/E66)*100</f>
        <v>19.999999999998863</v>
      </c>
      <c r="I66" s="94"/>
    </row>
    <row r="67" spans="1:9" ht="20.100000000000001" customHeight="1">
      <c r="A67" s="8" t="s">
        <v>96</v>
      </c>
      <c r="B67" s="9">
        <v>1110</v>
      </c>
      <c r="C67" s="123"/>
      <c r="D67" s="123"/>
      <c r="E67" s="123"/>
      <c r="F67" s="123"/>
      <c r="G67" s="198">
        <f t="shared" si="2"/>
        <v>0</v>
      </c>
      <c r="H67" s="197" t="e">
        <f t="shared" si="0"/>
        <v>#DIV/0!</v>
      </c>
      <c r="I67" s="93"/>
    </row>
    <row r="68" spans="1:9" ht="20.100000000000001" customHeight="1">
      <c r="A68" s="8" t="s">
        <v>100</v>
      </c>
      <c r="B68" s="9">
        <v>1120</v>
      </c>
      <c r="C68" s="123" t="s">
        <v>235</v>
      </c>
      <c r="D68" s="123" t="s">
        <v>235</v>
      </c>
      <c r="E68" s="123" t="s">
        <v>235</v>
      </c>
      <c r="F68" s="123" t="s">
        <v>235</v>
      </c>
      <c r="G68" s="198" t="e">
        <f>F68-E68</f>
        <v>#VALUE!</v>
      </c>
      <c r="H68" s="197" t="e">
        <f t="shared" si="0"/>
        <v>#VALUE!</v>
      </c>
      <c r="I68" s="93"/>
    </row>
    <row r="69" spans="1:9" ht="20.100000000000001" customHeight="1">
      <c r="A69" s="8" t="s">
        <v>97</v>
      </c>
      <c r="B69" s="9">
        <v>1130</v>
      </c>
      <c r="C69" s="123"/>
      <c r="D69" s="123"/>
      <c r="E69" s="123"/>
      <c r="F69" s="123"/>
      <c r="G69" s="198">
        <f t="shared" si="2"/>
        <v>0</v>
      </c>
      <c r="H69" s="197" t="e">
        <f t="shared" si="0"/>
        <v>#DIV/0!</v>
      </c>
      <c r="I69" s="93"/>
    </row>
    <row r="70" spans="1:9" ht="20.100000000000001" customHeight="1">
      <c r="A70" s="8" t="s">
        <v>99</v>
      </c>
      <c r="B70" s="9">
        <v>1140</v>
      </c>
      <c r="C70" s="123" t="s">
        <v>235</v>
      </c>
      <c r="D70" s="123" t="s">
        <v>235</v>
      </c>
      <c r="E70" s="123" t="s">
        <v>235</v>
      </c>
      <c r="F70" s="123" t="s">
        <v>235</v>
      </c>
      <c r="G70" s="198" t="e">
        <f t="shared" si="2"/>
        <v>#VALUE!</v>
      </c>
      <c r="H70" s="197" t="e">
        <f t="shared" si="0"/>
        <v>#VALUE!</v>
      </c>
      <c r="I70" s="93"/>
    </row>
    <row r="71" spans="1:9" ht="44.25" customHeight="1">
      <c r="A71" s="8" t="s">
        <v>260</v>
      </c>
      <c r="B71" s="9">
        <v>1150</v>
      </c>
      <c r="C71" s="175">
        <f>SUM(C72:C73)</f>
        <v>0</v>
      </c>
      <c r="D71" s="175">
        <f>SUM(D72:D73)</f>
        <v>0</v>
      </c>
      <c r="E71" s="175">
        <f>SUM(E72:E73)</f>
        <v>0</v>
      </c>
      <c r="F71" s="175">
        <f>SUM(F72:F73)</f>
        <v>0</v>
      </c>
      <c r="G71" s="198">
        <f t="shared" si="2"/>
        <v>0</v>
      </c>
      <c r="H71" s="197" t="e">
        <f t="shared" si="0"/>
        <v>#DIV/0!</v>
      </c>
      <c r="I71" s="92"/>
    </row>
    <row r="72" spans="1:9" ht="20.100000000000001" customHeight="1">
      <c r="A72" s="8" t="s">
        <v>153</v>
      </c>
      <c r="B72" s="9">
        <v>1151</v>
      </c>
      <c r="C72" s="123"/>
      <c r="D72" s="123"/>
      <c r="E72" s="123"/>
      <c r="F72" s="123"/>
      <c r="G72" s="198">
        <f t="shared" si="2"/>
        <v>0</v>
      </c>
      <c r="H72" s="197" t="e">
        <f t="shared" si="0"/>
        <v>#DIV/0!</v>
      </c>
      <c r="I72" s="93"/>
    </row>
    <row r="73" spans="1:9" ht="20.100000000000001" customHeight="1">
      <c r="A73" s="8" t="s">
        <v>261</v>
      </c>
      <c r="B73" s="9">
        <v>1152</v>
      </c>
      <c r="C73" s="123"/>
      <c r="D73" s="123"/>
      <c r="E73" s="123"/>
      <c r="F73" s="123"/>
      <c r="G73" s="198"/>
      <c r="H73" s="197" t="e">
        <f t="shared" si="0"/>
        <v>#DIV/0!</v>
      </c>
      <c r="I73" s="93"/>
    </row>
    <row r="74" spans="1:9" ht="20.100000000000001" customHeight="1">
      <c r="A74" s="8" t="s">
        <v>262</v>
      </c>
      <c r="B74" s="9">
        <v>1160</v>
      </c>
      <c r="C74" s="175">
        <f>SUM(C75:C76)</f>
        <v>0</v>
      </c>
      <c r="D74" s="175">
        <f>SUM(D75:D76)</f>
        <v>0</v>
      </c>
      <c r="E74" s="175">
        <f>SUM(E75:E76)</f>
        <v>0</v>
      </c>
      <c r="F74" s="175">
        <f>SUM(F75:F76)</f>
        <v>0</v>
      </c>
      <c r="G74" s="198">
        <f t="shared" si="2"/>
        <v>0</v>
      </c>
      <c r="H74" s="197" t="e">
        <f t="shared" si="0"/>
        <v>#DIV/0!</v>
      </c>
      <c r="I74" s="93"/>
    </row>
    <row r="75" spans="1:9" ht="20.100000000000001" customHeight="1">
      <c r="A75" s="8" t="s">
        <v>153</v>
      </c>
      <c r="B75" s="9">
        <v>1161</v>
      </c>
      <c r="C75" s="123" t="s">
        <v>235</v>
      </c>
      <c r="D75" s="123" t="s">
        <v>235</v>
      </c>
      <c r="E75" s="123" t="s">
        <v>235</v>
      </c>
      <c r="F75" s="123" t="s">
        <v>235</v>
      </c>
      <c r="G75" s="198"/>
      <c r="H75" s="197" t="e">
        <f t="shared" si="0"/>
        <v>#VALUE!</v>
      </c>
      <c r="I75" s="93"/>
    </row>
    <row r="76" spans="1:9" ht="20.100000000000001" customHeight="1">
      <c r="A76" s="8" t="s">
        <v>106</v>
      </c>
      <c r="B76" s="9">
        <v>1162</v>
      </c>
      <c r="C76" s="123" t="s">
        <v>235</v>
      </c>
      <c r="D76" s="123" t="s">
        <v>235</v>
      </c>
      <c r="E76" s="123" t="s">
        <v>235</v>
      </c>
      <c r="F76" s="123" t="s">
        <v>235</v>
      </c>
      <c r="G76" s="198" t="e">
        <f t="shared" si="2"/>
        <v>#VALUE!</v>
      </c>
      <c r="H76" s="197" t="e">
        <f t="shared" si="0"/>
        <v>#VALUE!</v>
      </c>
      <c r="I76" s="93"/>
    </row>
    <row r="77" spans="1:9" s="5" customFormat="1" ht="20.100000000000001" customHeight="1">
      <c r="A77" s="10" t="s">
        <v>87</v>
      </c>
      <c r="B77" s="11">
        <v>1170</v>
      </c>
      <c r="C77" s="176">
        <f>SUM(C66,C67,C68,C69,C70,C71,C74)</f>
        <v>0.90000000000000568</v>
      </c>
      <c r="D77" s="176">
        <f>SUM(D66,D67,D68,D69,D70,D71,D74)</f>
        <v>1.0000000000001705</v>
      </c>
      <c r="E77" s="176">
        <f>SUM(E66,E67,E68,E69,E70,E71,E74)</f>
        <v>1.5</v>
      </c>
      <c r="F77" s="176">
        <f>SUM(F66,F67,F68,F69,F70,F71,F74)</f>
        <v>0.29999999999998295</v>
      </c>
      <c r="G77" s="121">
        <f t="shared" si="2"/>
        <v>-1.2000000000000171</v>
      </c>
      <c r="H77" s="199">
        <f t="shared" si="0"/>
        <v>19.999999999998863</v>
      </c>
      <c r="I77" s="94"/>
    </row>
    <row r="78" spans="1:9" ht="20.100000000000001" customHeight="1">
      <c r="A78" s="8" t="s">
        <v>254</v>
      </c>
      <c r="B78" s="7">
        <v>1180</v>
      </c>
      <c r="C78" s="123">
        <v>-0.2</v>
      </c>
      <c r="D78" s="123">
        <v>-0.2</v>
      </c>
      <c r="E78" s="123">
        <v>-0.3</v>
      </c>
      <c r="F78" s="123">
        <v>-0.1</v>
      </c>
      <c r="G78" s="198">
        <f t="shared" si="2"/>
        <v>0.19999999999999998</v>
      </c>
      <c r="H78" s="197">
        <f t="shared" ref="H78:H104" si="3">(F78/E78)*100</f>
        <v>33.333333333333336</v>
      </c>
      <c r="I78" s="93"/>
    </row>
    <row r="79" spans="1:9" ht="20.100000000000001" customHeight="1">
      <c r="A79" s="8" t="s">
        <v>255</v>
      </c>
      <c r="B79" s="7">
        <v>1181</v>
      </c>
      <c r="C79" s="123"/>
      <c r="D79" s="123"/>
      <c r="E79" s="123"/>
      <c r="F79" s="123"/>
      <c r="G79" s="198"/>
      <c r="H79" s="197" t="e">
        <f t="shared" si="3"/>
        <v>#DIV/0!</v>
      </c>
      <c r="I79" s="93"/>
    </row>
    <row r="80" spans="1:9" ht="20.100000000000001" customHeight="1">
      <c r="A80" s="8" t="s">
        <v>256</v>
      </c>
      <c r="B80" s="9">
        <v>1190</v>
      </c>
      <c r="C80" s="123"/>
      <c r="D80" s="123"/>
      <c r="E80" s="123"/>
      <c r="F80" s="123"/>
      <c r="G80" s="198"/>
      <c r="H80" s="197" t="e">
        <f t="shared" si="3"/>
        <v>#DIV/0!</v>
      </c>
      <c r="I80" s="93"/>
    </row>
    <row r="81" spans="1:9" ht="20.100000000000001" customHeight="1">
      <c r="A81" s="8" t="s">
        <v>257</v>
      </c>
      <c r="B81" s="6">
        <v>1191</v>
      </c>
      <c r="C81" s="123" t="s">
        <v>235</v>
      </c>
      <c r="D81" s="123" t="s">
        <v>235</v>
      </c>
      <c r="E81" s="123" t="s">
        <v>235</v>
      </c>
      <c r="F81" s="123" t="s">
        <v>235</v>
      </c>
      <c r="G81" s="198" t="e">
        <f t="shared" si="2"/>
        <v>#VALUE!</v>
      </c>
      <c r="H81" s="197" t="e">
        <f t="shared" si="3"/>
        <v>#VALUE!</v>
      </c>
      <c r="I81" s="93"/>
    </row>
    <row r="82" spans="1:9" s="5" customFormat="1" ht="20.100000000000001" customHeight="1">
      <c r="A82" s="10" t="s">
        <v>285</v>
      </c>
      <c r="B82" s="11">
        <v>1200</v>
      </c>
      <c r="C82" s="176">
        <f>SUM(C77,C78)</f>
        <v>0.70000000000000573</v>
      </c>
      <c r="D82" s="176">
        <f>SUM(D77,D78)</f>
        <v>0.80000000000017057</v>
      </c>
      <c r="E82" s="176">
        <f>SUM(E77,E78)</f>
        <v>1.2</v>
      </c>
      <c r="F82" s="176">
        <f>SUM(F77,F78)</f>
        <v>0.19999999999998294</v>
      </c>
      <c r="G82" s="121">
        <f t="shared" si="2"/>
        <v>-1.0000000000000171</v>
      </c>
      <c r="H82" s="199">
        <f t="shared" si="3"/>
        <v>16.666666666665243</v>
      </c>
      <c r="I82" s="94"/>
    </row>
    <row r="83" spans="1:9" ht="20.100000000000001" customHeight="1">
      <c r="A83" s="8" t="s">
        <v>25</v>
      </c>
      <c r="B83" s="6">
        <v>1201</v>
      </c>
      <c r="C83" s="123">
        <f>C82</f>
        <v>0.70000000000000573</v>
      </c>
      <c r="D83" s="123">
        <f>D82</f>
        <v>0.80000000000017057</v>
      </c>
      <c r="E83" s="123">
        <f>E82</f>
        <v>1.2</v>
      </c>
      <c r="F83" s="123">
        <f>F82</f>
        <v>0.19999999999998294</v>
      </c>
      <c r="G83" s="112">
        <f t="shared" si="2"/>
        <v>-1.0000000000000171</v>
      </c>
      <c r="H83" s="197">
        <f t="shared" si="3"/>
        <v>16.666666666665243</v>
      </c>
      <c r="I83" s="92"/>
    </row>
    <row r="84" spans="1:9" ht="20.100000000000001" customHeight="1">
      <c r="A84" s="8" t="s">
        <v>26</v>
      </c>
      <c r="B84" s="6">
        <v>1202</v>
      </c>
      <c r="C84" s="123" t="s">
        <v>235</v>
      </c>
      <c r="D84" s="123" t="s">
        <v>235</v>
      </c>
      <c r="E84" s="123" t="s">
        <v>235</v>
      </c>
      <c r="F84" s="123" t="s">
        <v>235</v>
      </c>
      <c r="G84" s="198" t="e">
        <f t="shared" si="2"/>
        <v>#VALUE!</v>
      </c>
      <c r="H84" s="197" t="e">
        <f t="shared" si="3"/>
        <v>#VALUE!</v>
      </c>
      <c r="I84" s="92"/>
    </row>
    <row r="85" spans="1:9" ht="20.100000000000001" customHeight="1">
      <c r="A85" s="10" t="s">
        <v>19</v>
      </c>
      <c r="B85" s="9">
        <v>1210</v>
      </c>
      <c r="C85" s="177">
        <f>SUM(C7,C55,C67,C69,C71,C79,C80)</f>
        <v>490.8</v>
      </c>
      <c r="D85" s="177">
        <f>SUM(D7,D55,D67,D69,D71,D79,D80)</f>
        <v>609.50000000000011</v>
      </c>
      <c r="E85" s="177">
        <f>SUM(E7,E55,E67,E69,E71,E79,E80)</f>
        <v>242</v>
      </c>
      <c r="F85" s="177">
        <f>SUM(F7,F55,F67,F69,F71,F79,F80)</f>
        <v>367.1</v>
      </c>
      <c r="G85" s="121">
        <f>F85-E85</f>
        <v>125.10000000000002</v>
      </c>
      <c r="H85" s="154">
        <f t="shared" si="3"/>
        <v>151.69421487603307</v>
      </c>
      <c r="I85" s="93"/>
    </row>
    <row r="86" spans="1:9" ht="20.100000000000001" customHeight="1">
      <c r="A86" s="10" t="s">
        <v>103</v>
      </c>
      <c r="B86" s="9">
        <v>1220</v>
      </c>
      <c r="C86" s="177">
        <f>SUM(C8,C21,C47,C59,C68,C70,C74,C78,C81)</f>
        <v>-490.09999999999997</v>
      </c>
      <c r="D86" s="177">
        <f>SUM(D8,D21,D47,D59,D68,D70,D74,D78,D81)</f>
        <v>-608.70000000000005</v>
      </c>
      <c r="E86" s="177">
        <f>SUM(E8,E21,E47,E59,E68,E70,E74,E78,E81)</f>
        <v>-240.8</v>
      </c>
      <c r="F86" s="177">
        <f>SUM(F8,F21,F47,F59,F68,F70,F74,F78,F81)</f>
        <v>-366.90000000000009</v>
      </c>
      <c r="G86" s="121">
        <f>F86-E86</f>
        <v>-126.10000000000008</v>
      </c>
      <c r="H86" s="154">
        <f t="shared" si="3"/>
        <v>152.36710963455153</v>
      </c>
      <c r="I86" s="93"/>
    </row>
    <row r="87" spans="1:9" ht="20.100000000000001" customHeight="1">
      <c r="A87" s="8" t="s">
        <v>182</v>
      </c>
      <c r="B87" s="9">
        <v>1230</v>
      </c>
      <c r="C87" s="123"/>
      <c r="D87" s="123"/>
      <c r="E87" s="123"/>
      <c r="F87" s="123"/>
      <c r="G87" s="112">
        <f>F87-E87</f>
        <v>0</v>
      </c>
      <c r="H87" s="197" t="e">
        <f t="shared" si="3"/>
        <v>#DIV/0!</v>
      </c>
      <c r="I87" s="93"/>
    </row>
    <row r="88" spans="1:9" ht="24.95" customHeight="1">
      <c r="A88" s="243" t="s">
        <v>126</v>
      </c>
      <c r="B88" s="243"/>
      <c r="C88" s="243"/>
      <c r="D88" s="243"/>
      <c r="E88" s="243"/>
      <c r="F88" s="243"/>
      <c r="G88" s="243"/>
      <c r="H88" s="243"/>
      <c r="I88" s="243"/>
    </row>
    <row r="89" spans="1:9" ht="20.100000000000001" customHeight="1">
      <c r="A89" s="8" t="s">
        <v>193</v>
      </c>
      <c r="B89" s="9">
        <v>1300</v>
      </c>
      <c r="C89" s="175">
        <f>C66</f>
        <v>0.90000000000000568</v>
      </c>
      <c r="D89" s="175">
        <f>D66</f>
        <v>1.0000000000001705</v>
      </c>
      <c r="E89" s="175">
        <f>E66</f>
        <v>1.5</v>
      </c>
      <c r="F89" s="175">
        <f>F66</f>
        <v>0.29999999999998295</v>
      </c>
      <c r="G89" s="112">
        <f t="shared" ref="G89:G95" si="4">F89-E89</f>
        <v>-1.2000000000000171</v>
      </c>
      <c r="H89" s="197">
        <f t="shared" si="3"/>
        <v>19.999999999998863</v>
      </c>
      <c r="I89" s="93"/>
    </row>
    <row r="90" spans="1:9" ht="20.100000000000001" customHeight="1">
      <c r="A90" s="8" t="s">
        <v>342</v>
      </c>
      <c r="B90" s="9">
        <v>1301</v>
      </c>
      <c r="C90" s="175">
        <f>C102</f>
        <v>2.4</v>
      </c>
      <c r="D90" s="175">
        <f>D102</f>
        <v>2.4</v>
      </c>
      <c r="E90" s="175">
        <f>E102</f>
        <v>1.5</v>
      </c>
      <c r="F90" s="175">
        <f>F102</f>
        <v>1.2</v>
      </c>
      <c r="G90" s="112">
        <f t="shared" si="4"/>
        <v>-0.30000000000000004</v>
      </c>
      <c r="H90" s="153">
        <f t="shared" si="3"/>
        <v>80</v>
      </c>
      <c r="I90" s="93"/>
    </row>
    <row r="91" spans="1:9" ht="20.100000000000001" customHeight="1">
      <c r="A91" s="8" t="s">
        <v>343</v>
      </c>
      <c r="B91" s="9">
        <v>1302</v>
      </c>
      <c r="C91" s="175">
        <f>C56</f>
        <v>0</v>
      </c>
      <c r="D91" s="175">
        <f>D56</f>
        <v>0</v>
      </c>
      <c r="E91" s="175">
        <f>E56</f>
        <v>0</v>
      </c>
      <c r="F91" s="175">
        <f>F56</f>
        <v>0</v>
      </c>
      <c r="G91" s="112">
        <f t="shared" si="4"/>
        <v>0</v>
      </c>
      <c r="H91" s="197" t="e">
        <f t="shared" si="3"/>
        <v>#DIV/0!</v>
      </c>
      <c r="I91" s="93"/>
    </row>
    <row r="92" spans="1:9" ht="20.100000000000001" customHeight="1">
      <c r="A92" s="8" t="s">
        <v>344</v>
      </c>
      <c r="B92" s="9">
        <v>1303</v>
      </c>
      <c r="C92" s="175" t="str">
        <f>C60</f>
        <v>(    )</v>
      </c>
      <c r="D92" s="175" t="str">
        <f>D60</f>
        <v>(    )</v>
      </c>
      <c r="E92" s="175" t="str">
        <f>E60</f>
        <v>(    )</v>
      </c>
      <c r="F92" s="175" t="str">
        <f>F60</f>
        <v>(    )</v>
      </c>
      <c r="G92" s="198" t="e">
        <f t="shared" si="4"/>
        <v>#VALUE!</v>
      </c>
      <c r="H92" s="197" t="e">
        <f t="shared" si="3"/>
        <v>#VALUE!</v>
      </c>
      <c r="I92" s="93"/>
    </row>
    <row r="93" spans="1:9" ht="20.100000000000001" customHeight="1">
      <c r="A93" s="8" t="s">
        <v>345</v>
      </c>
      <c r="B93" s="9">
        <v>1304</v>
      </c>
      <c r="C93" s="175">
        <f>C57</f>
        <v>0</v>
      </c>
      <c r="D93" s="175">
        <f>D57</f>
        <v>0</v>
      </c>
      <c r="E93" s="175">
        <f>E57</f>
        <v>0</v>
      </c>
      <c r="F93" s="175">
        <f>F57</f>
        <v>0</v>
      </c>
      <c r="G93" s="198"/>
      <c r="H93" s="197" t="e">
        <f t="shared" si="3"/>
        <v>#DIV/0!</v>
      </c>
      <c r="I93" s="93"/>
    </row>
    <row r="94" spans="1:9" ht="20.100000000000001" customHeight="1">
      <c r="A94" s="8" t="s">
        <v>346</v>
      </c>
      <c r="B94" s="9">
        <v>1305</v>
      </c>
      <c r="C94" s="175" t="str">
        <f>C61</f>
        <v>(    )</v>
      </c>
      <c r="D94" s="175" t="str">
        <f>D61</f>
        <v>(    )</v>
      </c>
      <c r="E94" s="175" t="str">
        <f>E61</f>
        <v>(    )</v>
      </c>
      <c r="F94" s="175" t="str">
        <f>F61</f>
        <v>(    )</v>
      </c>
      <c r="G94" s="198" t="e">
        <f t="shared" si="4"/>
        <v>#VALUE!</v>
      </c>
      <c r="H94" s="197" t="e">
        <f t="shared" si="3"/>
        <v>#VALUE!</v>
      </c>
      <c r="I94" s="93"/>
    </row>
    <row r="95" spans="1:9" s="5" customFormat="1" ht="20.100000000000001" customHeight="1">
      <c r="A95" s="10" t="s">
        <v>120</v>
      </c>
      <c r="B95" s="11">
        <v>1310</v>
      </c>
      <c r="C95" s="179">
        <f>C89+C90</f>
        <v>3.3000000000000056</v>
      </c>
      <c r="D95" s="179">
        <f>D89+D90</f>
        <v>3.4000000000001704</v>
      </c>
      <c r="E95" s="179">
        <f>E89+E90</f>
        <v>3</v>
      </c>
      <c r="F95" s="179">
        <f>F89+F90</f>
        <v>1.4999999999999829</v>
      </c>
      <c r="G95" s="121">
        <f t="shared" si="4"/>
        <v>-1.5000000000000171</v>
      </c>
      <c r="H95" s="154">
        <f t="shared" si="3"/>
        <v>49.999999999999432</v>
      </c>
      <c r="I95" s="94"/>
    </row>
    <row r="96" spans="1:9" s="5" customFormat="1" ht="20.100000000000001" customHeight="1">
      <c r="A96" s="228" t="s">
        <v>160</v>
      </c>
      <c r="B96" s="229"/>
      <c r="C96" s="229"/>
      <c r="D96" s="229"/>
      <c r="E96" s="229"/>
      <c r="F96" s="229"/>
      <c r="G96" s="229"/>
      <c r="H96" s="229"/>
      <c r="I96" s="230"/>
    </row>
    <row r="97" spans="1:9" s="5" customFormat="1" ht="20.100000000000001" customHeight="1">
      <c r="A97" s="8" t="s">
        <v>194</v>
      </c>
      <c r="B97" s="9">
        <v>1400</v>
      </c>
      <c r="C97" s="123">
        <f>C98+C99</f>
        <v>39.9</v>
      </c>
      <c r="D97" s="123">
        <f>D98+D99</f>
        <v>20.399999999999999</v>
      </c>
      <c r="E97" s="123">
        <f>E98+E99</f>
        <v>11</v>
      </c>
      <c r="F97" s="123">
        <f>F98+F99</f>
        <v>6.3000000000000007</v>
      </c>
      <c r="G97" s="112">
        <f t="shared" ref="G97:G104" si="5">F97-E97</f>
        <v>-4.6999999999999993</v>
      </c>
      <c r="H97" s="153">
        <f t="shared" si="3"/>
        <v>57.272727272727273</v>
      </c>
      <c r="I97" s="93"/>
    </row>
    <row r="98" spans="1:9" s="5" customFormat="1" ht="20.100000000000001" customHeight="1">
      <c r="A98" s="8" t="s">
        <v>195</v>
      </c>
      <c r="B98" s="40">
        <v>1401</v>
      </c>
      <c r="C98" s="123">
        <f>-C9</f>
        <v>34.6</v>
      </c>
      <c r="D98" s="123">
        <f>-D9</f>
        <v>14</v>
      </c>
      <c r="E98" s="123">
        <f>-E9</f>
        <v>7.5</v>
      </c>
      <c r="F98" s="123">
        <f>-F9</f>
        <v>3.2</v>
      </c>
      <c r="G98" s="112">
        <f t="shared" si="5"/>
        <v>-4.3</v>
      </c>
      <c r="H98" s="153">
        <f t="shared" si="3"/>
        <v>42.666666666666671</v>
      </c>
      <c r="I98" s="92"/>
    </row>
    <row r="99" spans="1:9" s="5" customFormat="1" ht="20.100000000000001" customHeight="1">
      <c r="A99" s="8" t="s">
        <v>28</v>
      </c>
      <c r="B99" s="40">
        <v>1402</v>
      </c>
      <c r="C99" s="123">
        <f>-C11</f>
        <v>5.3</v>
      </c>
      <c r="D99" s="123">
        <f>-D11</f>
        <v>6.4</v>
      </c>
      <c r="E99" s="123">
        <f>-E11</f>
        <v>3.5</v>
      </c>
      <c r="F99" s="123">
        <f>-F11</f>
        <v>3.1</v>
      </c>
      <c r="G99" s="112">
        <f t="shared" si="5"/>
        <v>-0.39999999999999991</v>
      </c>
      <c r="H99" s="153">
        <f t="shared" si="3"/>
        <v>88.571428571428584</v>
      </c>
      <c r="I99" s="92"/>
    </row>
    <row r="100" spans="1:9" s="5" customFormat="1" ht="20.100000000000001" customHeight="1">
      <c r="A100" s="8" t="s">
        <v>5</v>
      </c>
      <c r="B100" s="14">
        <v>1410</v>
      </c>
      <c r="C100" s="123">
        <f t="shared" ref="C100:F101" si="6">SUM(-C12,-C29)</f>
        <v>334.8</v>
      </c>
      <c r="D100" s="123">
        <f t="shared" si="6"/>
        <v>475.6</v>
      </c>
      <c r="E100" s="123">
        <f t="shared" si="6"/>
        <v>175</v>
      </c>
      <c r="F100" s="123">
        <f t="shared" si="6"/>
        <v>294.8</v>
      </c>
      <c r="G100" s="112">
        <f t="shared" si="5"/>
        <v>119.80000000000001</v>
      </c>
      <c r="H100" s="153">
        <f t="shared" si="3"/>
        <v>168.45714285714286</v>
      </c>
      <c r="I100" s="93"/>
    </row>
    <row r="101" spans="1:9" s="5" customFormat="1" ht="20.100000000000001" customHeight="1">
      <c r="A101" s="8" t="s">
        <v>6</v>
      </c>
      <c r="B101" s="14">
        <v>1420</v>
      </c>
      <c r="C101" s="123">
        <f t="shared" si="6"/>
        <v>71.7</v>
      </c>
      <c r="D101" s="123">
        <f t="shared" si="6"/>
        <v>92.7</v>
      </c>
      <c r="E101" s="123">
        <f t="shared" si="6"/>
        <v>33.5</v>
      </c>
      <c r="F101" s="123">
        <f t="shared" si="6"/>
        <v>55.8</v>
      </c>
      <c r="G101" s="112">
        <f t="shared" si="5"/>
        <v>22.299999999999997</v>
      </c>
      <c r="H101" s="153">
        <f t="shared" si="3"/>
        <v>166.56716417910445</v>
      </c>
      <c r="I101" s="93"/>
    </row>
    <row r="102" spans="1:9" s="5" customFormat="1" ht="20.100000000000001" customHeight="1">
      <c r="A102" s="8" t="s">
        <v>7</v>
      </c>
      <c r="B102" s="14">
        <v>1430</v>
      </c>
      <c r="C102" s="123">
        <f>SUM(-C15,-C31)</f>
        <v>2.4</v>
      </c>
      <c r="D102" s="123">
        <f>SUM(-D15,-D31)</f>
        <v>2.4</v>
      </c>
      <c r="E102" s="123">
        <f>SUM(-E15,-E31)</f>
        <v>1.5</v>
      </c>
      <c r="F102" s="123">
        <f>SUM(-F15,-F31)</f>
        <v>1.2</v>
      </c>
      <c r="G102" s="112">
        <f t="shared" si="5"/>
        <v>-0.30000000000000004</v>
      </c>
      <c r="H102" s="153">
        <f t="shared" si="3"/>
        <v>80</v>
      </c>
      <c r="I102" s="93"/>
    </row>
    <row r="103" spans="1:9" s="5" customFormat="1" ht="20.100000000000001" customHeight="1">
      <c r="A103" s="8" t="s">
        <v>29</v>
      </c>
      <c r="B103" s="14">
        <v>1440</v>
      </c>
      <c r="C103" s="123">
        <f>SUM(-C16,-C36,-C40,-C43,-C27,-C28)</f>
        <v>41.1</v>
      </c>
      <c r="D103" s="123">
        <f>SUM(-D16,-D36,-D40,-D43,-D27,-D28)</f>
        <v>17.400000000000002</v>
      </c>
      <c r="E103" s="123">
        <f>SUM(-E16,-E36,-E43,-E27,)+0.5</f>
        <v>19.5</v>
      </c>
      <c r="F103" s="123">
        <f>SUM(-F16,-F40,-F36,-F43,-F27,-F28)</f>
        <v>8.7000000000000011</v>
      </c>
      <c r="G103" s="112">
        <f t="shared" si="5"/>
        <v>-10.799999999999999</v>
      </c>
      <c r="H103" s="153">
        <f t="shared" si="3"/>
        <v>44.61538461538462</v>
      </c>
      <c r="I103" s="93"/>
    </row>
    <row r="104" spans="1:9" s="5" customFormat="1">
      <c r="A104" s="10" t="s">
        <v>53</v>
      </c>
      <c r="B104" s="51">
        <v>1450</v>
      </c>
      <c r="C104" s="178">
        <f>SUM(C97,C100:C103)</f>
        <v>489.9</v>
      </c>
      <c r="D104" s="178">
        <f>SUM(D97,D100:D103)</f>
        <v>608.5</v>
      </c>
      <c r="E104" s="178">
        <f>E97+E100+E101+E102+E103</f>
        <v>240.5</v>
      </c>
      <c r="F104" s="178">
        <f>SUM(F97,F100:F103)</f>
        <v>366.8</v>
      </c>
      <c r="G104" s="121">
        <f t="shared" si="5"/>
        <v>126.30000000000001</v>
      </c>
      <c r="H104" s="154">
        <f t="shared" si="3"/>
        <v>152.51559251559252</v>
      </c>
      <c r="I104" s="94"/>
    </row>
    <row r="105" spans="1:9" s="5" customFormat="1">
      <c r="A105" s="59"/>
      <c r="B105" s="69"/>
      <c r="C105" s="69"/>
      <c r="D105" s="69"/>
      <c r="E105" s="69"/>
      <c r="F105" s="69"/>
      <c r="G105" s="69"/>
      <c r="H105" s="69"/>
      <c r="I105" s="69"/>
    </row>
    <row r="106" spans="1:9" s="5" customFormat="1">
      <c r="A106" s="59"/>
      <c r="B106" s="69"/>
      <c r="C106" s="69"/>
      <c r="D106" s="69"/>
      <c r="E106" s="69"/>
      <c r="F106" s="69"/>
      <c r="G106" s="69"/>
      <c r="H106" s="69"/>
      <c r="I106" s="69"/>
    </row>
    <row r="107" spans="1:9">
      <c r="A107" s="28"/>
    </row>
    <row r="108" spans="1:9" ht="21.75" customHeight="1">
      <c r="A108" s="56" t="s">
        <v>436</v>
      </c>
      <c r="B108" s="1"/>
      <c r="C108" s="239"/>
      <c r="D108" s="239"/>
      <c r="E108" s="81"/>
      <c r="F108" s="237" t="s">
        <v>469</v>
      </c>
      <c r="G108" s="237"/>
      <c r="H108" s="237"/>
      <c r="I108" s="3"/>
    </row>
    <row r="109" spans="1:9" s="2" customFormat="1">
      <c r="A109" s="76" t="s">
        <v>218</v>
      </c>
      <c r="B109" s="3"/>
      <c r="C109" s="227" t="s">
        <v>217</v>
      </c>
      <c r="D109" s="227"/>
      <c r="E109" s="3"/>
      <c r="F109" s="240" t="s">
        <v>90</v>
      </c>
      <c r="G109" s="240"/>
      <c r="H109" s="240"/>
    </row>
    <row r="110" spans="1:9">
      <c r="A110" s="28"/>
    </row>
    <row r="111" spans="1:9">
      <c r="A111" s="28"/>
    </row>
    <row r="112" spans="1:9">
      <c r="A112" s="28"/>
    </row>
    <row r="113" spans="1:1">
      <c r="A113" s="28"/>
    </row>
    <row r="114" spans="1:1">
      <c r="A114" s="28"/>
    </row>
    <row r="115" spans="1:1">
      <c r="A115" s="28"/>
    </row>
    <row r="116" spans="1:1">
      <c r="A116" s="28"/>
    </row>
    <row r="117" spans="1:1">
      <c r="A117" s="28"/>
    </row>
    <row r="118" spans="1:1">
      <c r="A118" s="28"/>
    </row>
    <row r="119" spans="1:1">
      <c r="A119" s="28"/>
    </row>
    <row r="120" spans="1:1">
      <c r="A120" s="28"/>
    </row>
    <row r="121" spans="1:1">
      <c r="A121" s="28"/>
    </row>
    <row r="122" spans="1:1">
      <c r="A122" s="28"/>
    </row>
    <row r="123" spans="1:1">
      <c r="A123" s="28"/>
    </row>
    <row r="124" spans="1:1">
      <c r="A124" s="28"/>
    </row>
    <row r="125" spans="1:1">
      <c r="A125" s="28"/>
    </row>
    <row r="126" spans="1:1">
      <c r="A126" s="28"/>
    </row>
    <row r="127" spans="1:1">
      <c r="A127" s="28"/>
    </row>
    <row r="128" spans="1:1">
      <c r="A128" s="28"/>
    </row>
    <row r="129" spans="1:1">
      <c r="A129" s="28"/>
    </row>
    <row r="130" spans="1:1">
      <c r="A130" s="28"/>
    </row>
    <row r="131" spans="1:1">
      <c r="A131" s="28"/>
    </row>
    <row r="132" spans="1:1">
      <c r="A132" s="28"/>
    </row>
    <row r="133" spans="1:1">
      <c r="A133" s="28"/>
    </row>
    <row r="134" spans="1:1">
      <c r="A134" s="28"/>
    </row>
    <row r="135" spans="1:1">
      <c r="A135" s="28"/>
    </row>
    <row r="136" spans="1:1">
      <c r="A136" s="28"/>
    </row>
    <row r="137" spans="1:1">
      <c r="A137" s="28"/>
    </row>
    <row r="138" spans="1:1">
      <c r="A138" s="28"/>
    </row>
    <row r="139" spans="1:1">
      <c r="A139" s="28"/>
    </row>
    <row r="140" spans="1:1">
      <c r="A140" s="28"/>
    </row>
    <row r="141" spans="1:1">
      <c r="A141" s="28"/>
    </row>
    <row r="142" spans="1:1">
      <c r="A142" s="28"/>
    </row>
    <row r="143" spans="1:1">
      <c r="A143" s="28"/>
    </row>
    <row r="144" spans="1:1">
      <c r="A144" s="28"/>
    </row>
    <row r="145" spans="1:1">
      <c r="A145" s="28"/>
    </row>
    <row r="146" spans="1:1">
      <c r="A146" s="28"/>
    </row>
    <row r="147" spans="1:1">
      <c r="A147" s="28"/>
    </row>
    <row r="148" spans="1:1">
      <c r="A148" s="28"/>
    </row>
    <row r="149" spans="1:1">
      <c r="A149" s="28"/>
    </row>
    <row r="150" spans="1:1">
      <c r="A150" s="28"/>
    </row>
    <row r="151" spans="1:1">
      <c r="A151" s="28"/>
    </row>
    <row r="152" spans="1:1">
      <c r="A152" s="28"/>
    </row>
    <row r="153" spans="1:1">
      <c r="A153" s="28"/>
    </row>
    <row r="154" spans="1:1">
      <c r="A154" s="28"/>
    </row>
    <row r="155" spans="1:1">
      <c r="A155" s="28"/>
    </row>
    <row r="156" spans="1:1">
      <c r="A156" s="28"/>
    </row>
    <row r="157" spans="1:1">
      <c r="A157" s="28"/>
    </row>
    <row r="158" spans="1:1">
      <c r="A158" s="28"/>
    </row>
    <row r="159" spans="1:1">
      <c r="A159" s="28"/>
    </row>
    <row r="160" spans="1:1">
      <c r="A160" s="28"/>
    </row>
    <row r="161" spans="1:1">
      <c r="A161" s="28"/>
    </row>
    <row r="162" spans="1:1">
      <c r="A162" s="28"/>
    </row>
    <row r="163" spans="1:1">
      <c r="A163" s="28"/>
    </row>
    <row r="164" spans="1:1">
      <c r="A164" s="28"/>
    </row>
    <row r="165" spans="1:1">
      <c r="A165" s="28"/>
    </row>
    <row r="166" spans="1:1">
      <c r="A166" s="28"/>
    </row>
    <row r="167" spans="1:1">
      <c r="A167" s="28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  <row r="184" spans="1:1">
      <c r="A184" s="52"/>
    </row>
    <row r="185" spans="1:1">
      <c r="A185" s="52"/>
    </row>
    <row r="186" spans="1:1">
      <c r="A186" s="52"/>
    </row>
    <row r="187" spans="1:1">
      <c r="A187" s="52"/>
    </row>
    <row r="188" spans="1:1">
      <c r="A188" s="52"/>
    </row>
    <row r="189" spans="1:1">
      <c r="A189" s="52"/>
    </row>
    <row r="190" spans="1:1">
      <c r="A190" s="52"/>
    </row>
    <row r="191" spans="1:1">
      <c r="A191" s="52"/>
    </row>
    <row r="192" spans="1:1">
      <c r="A192" s="52"/>
    </row>
    <row r="193" spans="1:1">
      <c r="A193" s="52"/>
    </row>
    <row r="194" spans="1:1">
      <c r="A194" s="52"/>
    </row>
    <row r="195" spans="1:1">
      <c r="A195" s="52"/>
    </row>
    <row r="196" spans="1:1">
      <c r="A196" s="52"/>
    </row>
    <row r="197" spans="1:1">
      <c r="A197" s="52"/>
    </row>
    <row r="198" spans="1:1">
      <c r="A198" s="52"/>
    </row>
    <row r="199" spans="1:1">
      <c r="A199" s="52"/>
    </row>
    <row r="200" spans="1:1">
      <c r="A200" s="52"/>
    </row>
    <row r="201" spans="1:1">
      <c r="A201" s="52"/>
    </row>
    <row r="202" spans="1:1">
      <c r="A202" s="52"/>
    </row>
    <row r="203" spans="1:1">
      <c r="A203" s="52"/>
    </row>
    <row r="204" spans="1:1">
      <c r="A204" s="52"/>
    </row>
    <row r="205" spans="1:1">
      <c r="A205" s="52"/>
    </row>
    <row r="206" spans="1:1">
      <c r="A206" s="52"/>
    </row>
    <row r="207" spans="1:1">
      <c r="A207" s="52"/>
    </row>
    <row r="208" spans="1:1">
      <c r="A208" s="52"/>
    </row>
    <row r="209" spans="1:1">
      <c r="A209" s="52"/>
    </row>
    <row r="210" spans="1:1">
      <c r="A210" s="52"/>
    </row>
    <row r="211" spans="1:1">
      <c r="A211" s="52"/>
    </row>
    <row r="212" spans="1:1">
      <c r="A212" s="52"/>
    </row>
    <row r="213" spans="1:1">
      <c r="A213" s="52"/>
    </row>
    <row r="214" spans="1:1">
      <c r="A214" s="52"/>
    </row>
    <row r="215" spans="1:1">
      <c r="A215" s="52"/>
    </row>
    <row r="216" spans="1:1">
      <c r="A216" s="52"/>
    </row>
    <row r="217" spans="1:1">
      <c r="A217" s="52"/>
    </row>
    <row r="218" spans="1:1">
      <c r="A218" s="52"/>
    </row>
    <row r="219" spans="1:1">
      <c r="A219" s="52"/>
    </row>
    <row r="220" spans="1:1">
      <c r="A220" s="52"/>
    </row>
    <row r="221" spans="1:1">
      <c r="A221" s="52"/>
    </row>
    <row r="222" spans="1:1">
      <c r="A222" s="52"/>
    </row>
    <row r="223" spans="1:1">
      <c r="A223" s="52"/>
    </row>
    <row r="224" spans="1:1">
      <c r="A224" s="52"/>
    </row>
    <row r="225" spans="1:1">
      <c r="A225" s="52"/>
    </row>
    <row r="226" spans="1:1">
      <c r="A226" s="52"/>
    </row>
    <row r="227" spans="1:1">
      <c r="A227" s="52"/>
    </row>
    <row r="228" spans="1:1">
      <c r="A228" s="52"/>
    </row>
    <row r="229" spans="1:1">
      <c r="A229" s="52"/>
    </row>
    <row r="230" spans="1:1">
      <c r="A230" s="52"/>
    </row>
    <row r="231" spans="1:1">
      <c r="A231" s="52"/>
    </row>
    <row r="232" spans="1:1">
      <c r="A232" s="52"/>
    </row>
    <row r="233" spans="1:1">
      <c r="A233" s="52"/>
    </row>
    <row r="234" spans="1:1">
      <c r="A234" s="52"/>
    </row>
    <row r="235" spans="1:1">
      <c r="A235" s="52"/>
    </row>
    <row r="236" spans="1:1">
      <c r="A236" s="52"/>
    </row>
    <row r="237" spans="1:1">
      <c r="A237" s="52"/>
    </row>
    <row r="238" spans="1:1">
      <c r="A238" s="52"/>
    </row>
    <row r="239" spans="1:1">
      <c r="A239" s="52"/>
    </row>
    <row r="240" spans="1:1">
      <c r="A240" s="52"/>
    </row>
    <row r="241" spans="1:1">
      <c r="A241" s="52"/>
    </row>
    <row r="242" spans="1:1">
      <c r="A242" s="52"/>
    </row>
    <row r="243" spans="1:1">
      <c r="A243" s="52"/>
    </row>
    <row r="244" spans="1:1">
      <c r="A244" s="52"/>
    </row>
    <row r="245" spans="1:1">
      <c r="A245" s="52"/>
    </row>
    <row r="246" spans="1:1">
      <c r="A246" s="52"/>
    </row>
    <row r="247" spans="1:1">
      <c r="A247" s="52"/>
    </row>
    <row r="248" spans="1:1">
      <c r="A248" s="52"/>
    </row>
    <row r="249" spans="1:1">
      <c r="A249" s="52"/>
    </row>
    <row r="250" spans="1:1">
      <c r="A250" s="52"/>
    </row>
    <row r="251" spans="1:1">
      <c r="A251" s="52"/>
    </row>
    <row r="252" spans="1:1">
      <c r="A252" s="52"/>
    </row>
    <row r="253" spans="1:1">
      <c r="A253" s="52"/>
    </row>
    <row r="254" spans="1:1">
      <c r="A254" s="52"/>
    </row>
    <row r="255" spans="1:1">
      <c r="A255" s="52"/>
    </row>
    <row r="256" spans="1:1">
      <c r="A256" s="52"/>
    </row>
    <row r="257" spans="1:1">
      <c r="A257" s="52"/>
    </row>
    <row r="258" spans="1:1">
      <c r="A258" s="52"/>
    </row>
    <row r="259" spans="1:1">
      <c r="A259" s="52"/>
    </row>
    <row r="260" spans="1:1">
      <c r="A260" s="52"/>
    </row>
    <row r="261" spans="1:1">
      <c r="A261" s="52"/>
    </row>
    <row r="262" spans="1:1">
      <c r="A262" s="52"/>
    </row>
    <row r="263" spans="1:1">
      <c r="A263" s="52"/>
    </row>
    <row r="264" spans="1:1">
      <c r="A264" s="52"/>
    </row>
    <row r="265" spans="1:1">
      <c r="A265" s="52"/>
    </row>
    <row r="266" spans="1:1">
      <c r="A266" s="52"/>
    </row>
    <row r="267" spans="1:1">
      <c r="A267" s="52"/>
    </row>
    <row r="268" spans="1:1">
      <c r="A268" s="52"/>
    </row>
    <row r="269" spans="1:1">
      <c r="A269" s="52"/>
    </row>
    <row r="270" spans="1:1">
      <c r="A270" s="52"/>
    </row>
    <row r="271" spans="1:1">
      <c r="A271" s="52"/>
    </row>
    <row r="272" spans="1:1">
      <c r="A272" s="52"/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  <row r="293" spans="1:1">
      <c r="A293" s="52"/>
    </row>
    <row r="294" spans="1:1">
      <c r="A294" s="52"/>
    </row>
    <row r="295" spans="1:1">
      <c r="A295" s="52"/>
    </row>
    <row r="296" spans="1:1">
      <c r="A296" s="52"/>
    </row>
    <row r="297" spans="1:1">
      <c r="A297" s="52"/>
    </row>
    <row r="298" spans="1:1">
      <c r="A298" s="52"/>
    </row>
    <row r="299" spans="1:1">
      <c r="A299" s="52"/>
    </row>
    <row r="300" spans="1:1">
      <c r="A300" s="52"/>
    </row>
    <row r="301" spans="1:1">
      <c r="A301" s="52"/>
    </row>
    <row r="302" spans="1:1">
      <c r="A302" s="52"/>
    </row>
    <row r="303" spans="1:1">
      <c r="A303" s="52"/>
    </row>
    <row r="304" spans="1:1">
      <c r="A304" s="52"/>
    </row>
    <row r="305" spans="1:1">
      <c r="A305" s="52"/>
    </row>
    <row r="306" spans="1:1">
      <c r="A306" s="52"/>
    </row>
    <row r="307" spans="1:1">
      <c r="A307" s="52"/>
    </row>
    <row r="308" spans="1:1">
      <c r="A308" s="52"/>
    </row>
    <row r="309" spans="1:1">
      <c r="A309" s="52"/>
    </row>
    <row r="310" spans="1:1">
      <c r="A310" s="52"/>
    </row>
    <row r="311" spans="1:1">
      <c r="A311" s="52"/>
    </row>
    <row r="312" spans="1:1">
      <c r="A312" s="52"/>
    </row>
    <row r="313" spans="1:1">
      <c r="A313" s="52"/>
    </row>
    <row r="314" spans="1:1">
      <c r="A314" s="52"/>
    </row>
    <row r="315" spans="1:1">
      <c r="A315" s="52"/>
    </row>
    <row r="316" spans="1:1">
      <c r="A316" s="52"/>
    </row>
    <row r="317" spans="1:1">
      <c r="A317" s="52"/>
    </row>
    <row r="318" spans="1:1">
      <c r="A318" s="52"/>
    </row>
    <row r="319" spans="1:1">
      <c r="A319" s="52"/>
    </row>
    <row r="320" spans="1:1">
      <c r="A320" s="52"/>
    </row>
    <row r="321" spans="1:1">
      <c r="A321" s="52"/>
    </row>
    <row r="322" spans="1:1">
      <c r="A322" s="52"/>
    </row>
    <row r="323" spans="1:1">
      <c r="A323" s="52"/>
    </row>
    <row r="324" spans="1:1">
      <c r="A324" s="52"/>
    </row>
    <row r="325" spans="1:1">
      <c r="A325" s="52"/>
    </row>
    <row r="326" spans="1:1">
      <c r="A326" s="52"/>
    </row>
    <row r="327" spans="1:1">
      <c r="A327" s="52"/>
    </row>
    <row r="328" spans="1:1">
      <c r="A328" s="52"/>
    </row>
    <row r="329" spans="1:1">
      <c r="A329" s="52"/>
    </row>
    <row r="330" spans="1:1">
      <c r="A330" s="52"/>
    </row>
    <row r="331" spans="1:1">
      <c r="A331" s="52"/>
    </row>
    <row r="332" spans="1:1">
      <c r="A332" s="52"/>
    </row>
    <row r="333" spans="1:1">
      <c r="A333" s="52"/>
    </row>
    <row r="334" spans="1:1">
      <c r="A334" s="52"/>
    </row>
  </sheetData>
  <mergeCells count="12">
    <mergeCell ref="A6:I6"/>
    <mergeCell ref="A88:I88"/>
    <mergeCell ref="C109:D109"/>
    <mergeCell ref="F109:H109"/>
    <mergeCell ref="C108:D108"/>
    <mergeCell ref="F108:H108"/>
    <mergeCell ref="A1:I1"/>
    <mergeCell ref="A96:I96"/>
    <mergeCell ref="C3:D3"/>
    <mergeCell ref="E3:I3"/>
    <mergeCell ref="B3:B4"/>
    <mergeCell ref="A3:A4"/>
  </mergeCells>
  <phoneticPr fontId="0" type="noConversion"/>
  <pageMargins left="1.1811023622047245" right="0.19685039370078741" top="0.52" bottom="0.11811023622047245" header="0.19685039370078741" footer="0.11811023622047245"/>
  <pageSetup paperSize="9" scale="38" orientation="landscape" verticalDpi="300" r:id="rId1"/>
  <headerFooter alignWithMargins="0">
    <oddHeader>&amp;C
&amp;R&amp;"Times New Roman,обычный"&amp;14Продовження додатка  2
Таблиця 1</oddHeader>
  </headerFooter>
  <ignoredErrors>
    <ignoredError sqref="H97:H104 G81:G84 G76:G78 G47:G54 G74 G95:H95 G60:G72 H90:H91 G92:H94 G21:G43 H8:H16 G9:G16 H20:H43 H47:H65 H67:H8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J198"/>
  <sheetViews>
    <sheetView zoomScale="75" zoomScaleNormal="75" zoomScaleSheetLayoutView="75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C30" sqref="C30:C38"/>
    </sheetView>
  </sheetViews>
  <sheetFormatPr defaultRowHeight="18.75"/>
  <cols>
    <col min="1" max="1" width="86.85546875" style="46" customWidth="1"/>
    <col min="2" max="2" width="15.28515625" style="49" customWidth="1"/>
    <col min="3" max="7" width="18.7109375" style="49" customWidth="1"/>
    <col min="8" max="8" width="15" style="49" customWidth="1"/>
    <col min="9" max="9" width="10" style="46" customWidth="1"/>
    <col min="10" max="10" width="9.5703125" style="46" customWidth="1"/>
    <col min="11" max="16384" width="9.140625" style="46"/>
  </cols>
  <sheetData>
    <row r="1" spans="1:8">
      <c r="A1" s="245" t="s">
        <v>123</v>
      </c>
      <c r="B1" s="245"/>
      <c r="C1" s="245"/>
      <c r="D1" s="245"/>
      <c r="E1" s="245"/>
      <c r="F1" s="245"/>
      <c r="G1" s="245"/>
      <c r="H1" s="245"/>
    </row>
    <row r="2" spans="1:8">
      <c r="A2" s="245"/>
      <c r="B2" s="245"/>
      <c r="C2" s="245"/>
      <c r="D2" s="245"/>
      <c r="E2" s="245"/>
      <c r="F2" s="245"/>
      <c r="G2" s="245"/>
      <c r="H2" s="245"/>
    </row>
    <row r="3" spans="1:8" ht="38.25" customHeight="1">
      <c r="A3" s="214" t="s">
        <v>196</v>
      </c>
      <c r="B3" s="244" t="s">
        <v>18</v>
      </c>
      <c r="C3" s="213" t="s">
        <v>349</v>
      </c>
      <c r="D3" s="213"/>
      <c r="E3" s="214" t="s">
        <v>386</v>
      </c>
      <c r="F3" s="214"/>
      <c r="G3" s="214"/>
      <c r="H3" s="214"/>
    </row>
    <row r="4" spans="1:8" ht="39" customHeight="1">
      <c r="A4" s="214"/>
      <c r="B4" s="244"/>
      <c r="C4" s="7" t="s">
        <v>183</v>
      </c>
      <c r="D4" s="7" t="s">
        <v>184</v>
      </c>
      <c r="E4" s="7" t="s">
        <v>185</v>
      </c>
      <c r="F4" s="7" t="s">
        <v>172</v>
      </c>
      <c r="G4" s="71" t="s">
        <v>191</v>
      </c>
      <c r="H4" s="71" t="s">
        <v>192</v>
      </c>
    </row>
    <row r="5" spans="1:8">
      <c r="A5" s="53">
        <v>1</v>
      </c>
      <c r="B5" s="54">
        <v>2</v>
      </c>
      <c r="C5" s="53">
        <v>3</v>
      </c>
      <c r="D5" s="54">
        <v>4</v>
      </c>
      <c r="E5" s="53">
        <v>5</v>
      </c>
      <c r="F5" s="54">
        <v>6</v>
      </c>
      <c r="G5" s="53">
        <v>7</v>
      </c>
      <c r="H5" s="54">
        <v>8</v>
      </c>
    </row>
    <row r="6" spans="1:8" ht="24.95" customHeight="1">
      <c r="A6" s="247" t="s">
        <v>122</v>
      </c>
      <c r="B6" s="247"/>
      <c r="C6" s="247"/>
      <c r="D6" s="247"/>
      <c r="E6" s="247"/>
      <c r="F6" s="247"/>
      <c r="G6" s="247"/>
      <c r="H6" s="247"/>
    </row>
    <row r="7" spans="1:8" ht="42.75" customHeight="1">
      <c r="A7" s="47" t="s">
        <v>55</v>
      </c>
      <c r="B7" s="6">
        <v>2000</v>
      </c>
      <c r="C7" s="123"/>
      <c r="D7" s="123"/>
      <c r="E7" s="123"/>
      <c r="F7" s="123"/>
      <c r="G7" s="112">
        <f t="shared" ref="G7:G18" si="0">F7-E7</f>
        <v>0</v>
      </c>
      <c r="H7" s="197" t="e">
        <f>(F7/E7)*100</f>
        <v>#DIV/0!</v>
      </c>
    </row>
    <row r="8" spans="1:8" ht="37.5">
      <c r="A8" s="47" t="s">
        <v>263</v>
      </c>
      <c r="B8" s="6">
        <v>2010</v>
      </c>
      <c r="C8" s="175">
        <f>SUM(C9:C10)</f>
        <v>-0.10500000000000086</v>
      </c>
      <c r="D8" s="175">
        <f>SUM(D9:D10)</f>
        <v>-0.12000000000002559</v>
      </c>
      <c r="E8" s="175">
        <f>SUM(E9:E10)</f>
        <v>-0.18</v>
      </c>
      <c r="F8" s="175">
        <f>SUM(F9:F10)</f>
        <v>-2.9999999999997438E-2</v>
      </c>
      <c r="G8" s="112">
        <f t="shared" si="0"/>
        <v>0.15000000000000255</v>
      </c>
      <c r="H8" s="197">
        <f t="shared" ref="H8:H43" si="1">(F8/E8)*100</f>
        <v>16.666666666665243</v>
      </c>
    </row>
    <row r="9" spans="1:8" ht="42.75" customHeight="1">
      <c r="A9" s="8" t="s">
        <v>147</v>
      </c>
      <c r="B9" s="6">
        <v>2011</v>
      </c>
      <c r="C9" s="123" t="s">
        <v>235</v>
      </c>
      <c r="D9" s="123" t="s">
        <v>235</v>
      </c>
      <c r="E9" s="123" t="s">
        <v>235</v>
      </c>
      <c r="F9" s="123" t="s">
        <v>235</v>
      </c>
      <c r="G9" s="198" t="e">
        <f t="shared" si="0"/>
        <v>#VALUE!</v>
      </c>
      <c r="H9" s="197" t="e">
        <f t="shared" si="1"/>
        <v>#VALUE!</v>
      </c>
    </row>
    <row r="10" spans="1:8" ht="42.75" customHeight="1">
      <c r="A10" s="8" t="s">
        <v>391</v>
      </c>
      <c r="B10" s="6">
        <v>2012</v>
      </c>
      <c r="C10" s="123">
        <f>-'I. Фін результат'!C82*0.15</f>
        <v>-0.10500000000000086</v>
      </c>
      <c r="D10" s="123">
        <f>-'I. Фін результат'!D82*0.15</f>
        <v>-0.12000000000002559</v>
      </c>
      <c r="E10" s="123">
        <f>-'I. Фін результат'!E82*0.15</f>
        <v>-0.18</v>
      </c>
      <c r="F10" s="123">
        <f>-'I. Фін результат'!F82*0.15</f>
        <v>-2.9999999999997438E-2</v>
      </c>
      <c r="G10" s="112">
        <f t="shared" si="0"/>
        <v>0.15000000000000255</v>
      </c>
      <c r="H10" s="197">
        <f t="shared" si="1"/>
        <v>16.666666666665243</v>
      </c>
    </row>
    <row r="11" spans="1:8" ht="20.100000000000001" customHeight="1">
      <c r="A11" s="8" t="s">
        <v>131</v>
      </c>
      <c r="B11" s="6" t="s">
        <v>154</v>
      </c>
      <c r="C11" s="123" t="s">
        <v>235</v>
      </c>
      <c r="D11" s="123" t="s">
        <v>235</v>
      </c>
      <c r="E11" s="123" t="s">
        <v>235</v>
      </c>
      <c r="F11" s="123" t="s">
        <v>235</v>
      </c>
      <c r="G11" s="198" t="e">
        <f t="shared" si="0"/>
        <v>#VALUE!</v>
      </c>
      <c r="H11" s="197" t="e">
        <f t="shared" si="1"/>
        <v>#VALUE!</v>
      </c>
    </row>
    <row r="12" spans="1:8" ht="20.100000000000001" customHeight="1">
      <c r="A12" s="8" t="s">
        <v>140</v>
      </c>
      <c r="B12" s="6">
        <v>2020</v>
      </c>
      <c r="C12" s="123"/>
      <c r="D12" s="123"/>
      <c r="E12" s="123"/>
      <c r="F12" s="123"/>
      <c r="G12" s="198">
        <f t="shared" si="0"/>
        <v>0</v>
      </c>
      <c r="H12" s="197" t="e">
        <f t="shared" si="1"/>
        <v>#DIV/0!</v>
      </c>
    </row>
    <row r="13" spans="1:8" s="48" customFormat="1" ht="20.100000000000001" customHeight="1">
      <c r="A13" s="47" t="s">
        <v>65</v>
      </c>
      <c r="B13" s="6">
        <v>2030</v>
      </c>
      <c r="C13" s="123" t="s">
        <v>235</v>
      </c>
      <c r="D13" s="123" t="s">
        <v>235</v>
      </c>
      <c r="E13" s="123" t="s">
        <v>235</v>
      </c>
      <c r="F13" s="123" t="s">
        <v>235</v>
      </c>
      <c r="G13" s="198" t="e">
        <f t="shared" si="0"/>
        <v>#VALUE!</v>
      </c>
      <c r="H13" s="197" t="e">
        <f t="shared" si="1"/>
        <v>#VALUE!</v>
      </c>
    </row>
    <row r="14" spans="1:8" ht="20.100000000000001" customHeight="1">
      <c r="A14" s="47" t="s">
        <v>114</v>
      </c>
      <c r="B14" s="6">
        <v>2031</v>
      </c>
      <c r="C14" s="123" t="s">
        <v>235</v>
      </c>
      <c r="D14" s="123" t="s">
        <v>235</v>
      </c>
      <c r="E14" s="123" t="s">
        <v>235</v>
      </c>
      <c r="F14" s="123" t="s">
        <v>235</v>
      </c>
      <c r="G14" s="198" t="e">
        <f t="shared" si="0"/>
        <v>#VALUE!</v>
      </c>
      <c r="H14" s="197" t="e">
        <f t="shared" si="1"/>
        <v>#VALUE!</v>
      </c>
    </row>
    <row r="15" spans="1:8" ht="20.100000000000001" customHeight="1">
      <c r="A15" s="47" t="s">
        <v>27</v>
      </c>
      <c r="B15" s="6">
        <v>2040</v>
      </c>
      <c r="C15" s="123" t="s">
        <v>235</v>
      </c>
      <c r="D15" s="123" t="s">
        <v>235</v>
      </c>
      <c r="E15" s="123" t="s">
        <v>235</v>
      </c>
      <c r="F15" s="123" t="s">
        <v>235</v>
      </c>
      <c r="G15" s="198" t="e">
        <f t="shared" si="0"/>
        <v>#VALUE!</v>
      </c>
      <c r="H15" s="197" t="e">
        <f t="shared" si="1"/>
        <v>#VALUE!</v>
      </c>
    </row>
    <row r="16" spans="1:8" ht="20.100000000000001" customHeight="1">
      <c r="A16" s="47" t="s">
        <v>101</v>
      </c>
      <c r="B16" s="6">
        <v>2050</v>
      </c>
      <c r="C16" s="123" t="s">
        <v>235</v>
      </c>
      <c r="D16" s="123" t="s">
        <v>235</v>
      </c>
      <c r="E16" s="123" t="s">
        <v>235</v>
      </c>
      <c r="F16" s="123" t="s">
        <v>235</v>
      </c>
      <c r="G16" s="198" t="e">
        <f t="shared" si="0"/>
        <v>#VALUE!</v>
      </c>
      <c r="H16" s="197" t="e">
        <f t="shared" si="1"/>
        <v>#VALUE!</v>
      </c>
    </row>
    <row r="17" spans="1:9" ht="20.100000000000001" customHeight="1">
      <c r="A17" s="47" t="s">
        <v>102</v>
      </c>
      <c r="B17" s="6">
        <v>2060</v>
      </c>
      <c r="C17" s="123" t="s">
        <v>235</v>
      </c>
      <c r="D17" s="123" t="s">
        <v>235</v>
      </c>
      <c r="E17" s="123" t="s">
        <v>235</v>
      </c>
      <c r="F17" s="123" t="s">
        <v>235</v>
      </c>
      <c r="G17" s="198" t="e">
        <f t="shared" si="0"/>
        <v>#VALUE!</v>
      </c>
      <c r="H17" s="197" t="e">
        <f t="shared" si="1"/>
        <v>#VALUE!</v>
      </c>
    </row>
    <row r="18" spans="1:9" ht="42.75" customHeight="1">
      <c r="A18" s="47" t="s">
        <v>56</v>
      </c>
      <c r="B18" s="6">
        <v>2070</v>
      </c>
      <c r="C18" s="180">
        <f>SUM(C7,C8,C12,C13,C15,C16,C17)+'I. Фін результат'!C82</f>
        <v>0.59500000000000486</v>
      </c>
      <c r="D18" s="180">
        <f>SUM(D7,D8,D12,D13,D15,D16,D17)+'I. Фін результат'!D82</f>
        <v>0.68000000000014493</v>
      </c>
      <c r="E18" s="180">
        <f>SUM(E7,E8,E12,E13,E15,E16,E17)+'I. Фін результат'!E82</f>
        <v>1.02</v>
      </c>
      <c r="F18" s="180">
        <f>SUM(F7,F8,F12,F13,F15,F16,F17)+'I. Фін результат'!F82</f>
        <v>0.1699999999999855</v>
      </c>
      <c r="G18" s="112">
        <f t="shared" si="0"/>
        <v>-0.85000000000001452</v>
      </c>
      <c r="H18" s="197">
        <f t="shared" si="1"/>
        <v>16.666666666665243</v>
      </c>
    </row>
    <row r="19" spans="1:9" ht="24.95" customHeight="1">
      <c r="A19" s="247" t="s">
        <v>375</v>
      </c>
      <c r="B19" s="247"/>
      <c r="C19" s="247"/>
      <c r="D19" s="247"/>
      <c r="E19" s="247"/>
      <c r="F19" s="247"/>
      <c r="G19" s="247"/>
      <c r="H19" s="247"/>
    </row>
    <row r="20" spans="1:9" ht="37.5">
      <c r="A20" s="72" t="s">
        <v>367</v>
      </c>
      <c r="B20" s="146">
        <v>2110</v>
      </c>
      <c r="C20" s="176">
        <f>SUM(C21:C29)</f>
        <v>0.30500000000000088</v>
      </c>
      <c r="D20" s="176">
        <f>SUM(D21:D29)</f>
        <v>107.39999999999999</v>
      </c>
      <c r="E20" s="176">
        <f>SUM(E21:E29)</f>
        <v>0.3</v>
      </c>
      <c r="F20" s="176">
        <f>SUM(F21:F29)</f>
        <v>70.699999999999989</v>
      </c>
      <c r="G20" s="121">
        <f t="shared" ref="G20:G25" si="2">F20-E20</f>
        <v>70.399999999999991</v>
      </c>
      <c r="H20" s="199">
        <f t="shared" si="1"/>
        <v>23566.666666666664</v>
      </c>
    </row>
    <row r="21" spans="1:9">
      <c r="A21" s="8" t="s">
        <v>270</v>
      </c>
      <c r="B21" s="6">
        <v>2111</v>
      </c>
      <c r="C21" s="123">
        <f>-'I. Фін результат'!C78</f>
        <v>0.2</v>
      </c>
      <c r="D21" s="123">
        <f>-'I. Фін результат'!D78</f>
        <v>0.2</v>
      </c>
      <c r="E21" s="123">
        <f>-'I. Фін результат'!E78</f>
        <v>0.3</v>
      </c>
      <c r="F21" s="123">
        <f>-'I. Фін результат'!F78</f>
        <v>0.1</v>
      </c>
      <c r="G21" s="112">
        <f t="shared" si="2"/>
        <v>-0.19999999999999998</v>
      </c>
      <c r="H21" s="197">
        <f t="shared" si="1"/>
        <v>33.333333333333336</v>
      </c>
    </row>
    <row r="22" spans="1:9">
      <c r="A22" s="8" t="s">
        <v>368</v>
      </c>
      <c r="B22" s="6">
        <v>2112</v>
      </c>
      <c r="C22" s="123"/>
      <c r="D22" s="123">
        <f>36.6+F22</f>
        <v>107.19999999999999</v>
      </c>
      <c r="E22" s="123"/>
      <c r="F22" s="123">
        <v>70.599999999999994</v>
      </c>
      <c r="G22" s="112">
        <f t="shared" si="2"/>
        <v>70.599999999999994</v>
      </c>
      <c r="H22" s="197" t="e">
        <f t="shared" si="1"/>
        <v>#DIV/0!</v>
      </c>
    </row>
    <row r="23" spans="1:9" s="48" customFormat="1" ht="18.75" customHeight="1">
      <c r="A23" s="47" t="s">
        <v>369</v>
      </c>
      <c r="B23" s="53">
        <v>2113</v>
      </c>
      <c r="C23" s="123" t="s">
        <v>235</v>
      </c>
      <c r="D23" s="123" t="s">
        <v>235</v>
      </c>
      <c r="E23" s="123" t="s">
        <v>235</v>
      </c>
      <c r="F23" s="123" t="s">
        <v>235</v>
      </c>
      <c r="G23" s="198" t="e">
        <f t="shared" si="2"/>
        <v>#VALUE!</v>
      </c>
      <c r="H23" s="197" t="e">
        <f t="shared" si="1"/>
        <v>#VALUE!</v>
      </c>
    </row>
    <row r="24" spans="1:9">
      <c r="A24" s="47" t="s">
        <v>78</v>
      </c>
      <c r="B24" s="53">
        <v>2114</v>
      </c>
      <c r="C24" s="123"/>
      <c r="D24" s="123"/>
      <c r="E24" s="123"/>
      <c r="F24" s="123"/>
      <c r="G24" s="112">
        <f t="shared" si="2"/>
        <v>0</v>
      </c>
      <c r="H24" s="197" t="e">
        <f t="shared" si="1"/>
        <v>#DIV/0!</v>
      </c>
    </row>
    <row r="25" spans="1:9" ht="37.5">
      <c r="A25" s="47" t="s">
        <v>370</v>
      </c>
      <c r="B25" s="53">
        <v>2115</v>
      </c>
      <c r="C25" s="123">
        <f>-C10</f>
        <v>0.10500000000000086</v>
      </c>
      <c r="D25" s="123"/>
      <c r="E25" s="123"/>
      <c r="F25" s="123"/>
      <c r="G25" s="112">
        <f t="shared" si="2"/>
        <v>0</v>
      </c>
      <c r="H25" s="197" t="e">
        <f t="shared" si="1"/>
        <v>#DIV/0!</v>
      </c>
    </row>
    <row r="26" spans="1:9" s="50" customFormat="1">
      <c r="A26" s="47" t="s">
        <v>93</v>
      </c>
      <c r="B26" s="53">
        <v>2116</v>
      </c>
      <c r="C26" s="123"/>
      <c r="D26" s="123"/>
      <c r="E26" s="123"/>
      <c r="F26" s="123"/>
      <c r="G26" s="112">
        <f t="shared" ref="G26:G43" si="3">F26-E26</f>
        <v>0</v>
      </c>
      <c r="H26" s="197" t="e">
        <f t="shared" si="1"/>
        <v>#DIV/0!</v>
      </c>
      <c r="I26" s="46"/>
    </row>
    <row r="27" spans="1:9" ht="20.100000000000001" customHeight="1">
      <c r="A27" s="47" t="s">
        <v>392</v>
      </c>
      <c r="B27" s="53">
        <v>2117</v>
      </c>
      <c r="C27" s="123"/>
      <c r="D27" s="123"/>
      <c r="E27" s="123"/>
      <c r="F27" s="123"/>
      <c r="G27" s="112">
        <f t="shared" si="3"/>
        <v>0</v>
      </c>
      <c r="H27" s="197" t="e">
        <f t="shared" si="1"/>
        <v>#DIV/0!</v>
      </c>
    </row>
    <row r="28" spans="1:9" ht="20.100000000000001" customHeight="1">
      <c r="A28" s="47" t="s">
        <v>77</v>
      </c>
      <c r="B28" s="53">
        <v>2118</v>
      </c>
      <c r="C28" s="123"/>
      <c r="D28" s="123"/>
      <c r="E28" s="123"/>
      <c r="F28" s="123"/>
      <c r="G28" s="112">
        <f t="shared" si="3"/>
        <v>0</v>
      </c>
      <c r="H28" s="197" t="e">
        <f t="shared" si="1"/>
        <v>#DIV/0!</v>
      </c>
    </row>
    <row r="29" spans="1:9" ht="20.100000000000001" customHeight="1">
      <c r="A29" s="47" t="s">
        <v>376</v>
      </c>
      <c r="B29" s="53">
        <v>2119</v>
      </c>
      <c r="C29" s="123"/>
      <c r="D29" s="123"/>
      <c r="E29" s="123"/>
      <c r="F29" s="123"/>
      <c r="G29" s="112">
        <f t="shared" si="3"/>
        <v>0</v>
      </c>
      <c r="H29" s="197" t="e">
        <f t="shared" si="1"/>
        <v>#DIV/0!</v>
      </c>
    </row>
    <row r="30" spans="1:9" ht="37.5">
      <c r="A30" s="72" t="s">
        <v>377</v>
      </c>
      <c r="B30" s="60">
        <v>2120</v>
      </c>
      <c r="C30" s="176">
        <f>SUM(C31:C34)</f>
        <v>70.2</v>
      </c>
      <c r="D30" s="176">
        <f>SUM(D31:D34)</f>
        <v>102.2</v>
      </c>
      <c r="E30" s="176">
        <f>SUM(E31:E34)</f>
        <v>34.1</v>
      </c>
      <c r="F30" s="176">
        <f>SUM(F31:F34)</f>
        <v>58.9</v>
      </c>
      <c r="G30" s="121">
        <f t="shared" si="3"/>
        <v>24.799999999999997</v>
      </c>
      <c r="H30" s="154">
        <f t="shared" si="1"/>
        <v>172.72727272727272</v>
      </c>
    </row>
    <row r="31" spans="1:9" ht="20.100000000000001" customHeight="1">
      <c r="A31" s="47" t="s">
        <v>77</v>
      </c>
      <c r="B31" s="53">
        <v>2121</v>
      </c>
      <c r="C31" s="123">
        <v>64.8</v>
      </c>
      <c r="D31" s="123">
        <f>40+F31</f>
        <v>94.4</v>
      </c>
      <c r="E31" s="123">
        <v>31.5</v>
      </c>
      <c r="F31" s="123">
        <v>54.4</v>
      </c>
      <c r="G31" s="112"/>
      <c r="H31" s="153">
        <f t="shared" si="1"/>
        <v>172.69841269841268</v>
      </c>
    </row>
    <row r="32" spans="1:9" ht="20.100000000000001" customHeight="1">
      <c r="A32" s="47" t="s">
        <v>378</v>
      </c>
      <c r="B32" s="53">
        <v>2122</v>
      </c>
      <c r="C32" s="123"/>
      <c r="D32" s="123"/>
      <c r="E32" s="123"/>
      <c r="F32" s="123"/>
      <c r="G32" s="112"/>
      <c r="H32" s="197" t="e">
        <f t="shared" si="1"/>
        <v>#DIV/0!</v>
      </c>
    </row>
    <row r="33" spans="1:9" ht="20.100000000000001" customHeight="1">
      <c r="A33" s="47" t="s">
        <v>379</v>
      </c>
      <c r="B33" s="53">
        <v>2123</v>
      </c>
      <c r="C33" s="123"/>
      <c r="D33" s="123"/>
      <c r="E33" s="123"/>
      <c r="F33" s="123"/>
      <c r="G33" s="112"/>
      <c r="H33" s="197" t="e">
        <f t="shared" si="1"/>
        <v>#DIV/0!</v>
      </c>
    </row>
    <row r="34" spans="1:9" s="48" customFormat="1">
      <c r="A34" s="47" t="s">
        <v>459</v>
      </c>
      <c r="B34" s="53">
        <v>2124</v>
      </c>
      <c r="C34" s="123">
        <v>5.4</v>
      </c>
      <c r="D34" s="123">
        <f>3.3+F34</f>
        <v>7.8</v>
      </c>
      <c r="E34" s="123">
        <v>2.6</v>
      </c>
      <c r="F34" s="123">
        <v>4.5</v>
      </c>
      <c r="G34" s="112">
        <f t="shared" si="3"/>
        <v>1.9</v>
      </c>
      <c r="H34" s="153">
        <f t="shared" si="1"/>
        <v>173.07692307692307</v>
      </c>
    </row>
    <row r="35" spans="1:9" ht="33" customHeight="1">
      <c r="A35" s="72" t="s">
        <v>380</v>
      </c>
      <c r="B35" s="60">
        <v>2130</v>
      </c>
      <c r="C35" s="176">
        <f>SUM(C36:C39)</f>
        <v>77.400000000000006</v>
      </c>
      <c r="D35" s="176">
        <f>SUM(D36:D39)</f>
        <v>102.1</v>
      </c>
      <c r="E35" s="176">
        <f>SUM(E36:E39)</f>
        <v>33.5</v>
      </c>
      <c r="F35" s="176">
        <f>SUM(F36:F39)</f>
        <v>57.5</v>
      </c>
      <c r="G35" s="121">
        <f t="shared" si="3"/>
        <v>24</v>
      </c>
      <c r="H35" s="154">
        <f t="shared" si="1"/>
        <v>171.64179104477611</v>
      </c>
    </row>
    <row r="36" spans="1:9" ht="60.75" customHeight="1">
      <c r="A36" s="47" t="s">
        <v>393</v>
      </c>
      <c r="B36" s="53">
        <v>2131</v>
      </c>
      <c r="C36" s="123"/>
      <c r="D36" s="123"/>
      <c r="E36" s="123"/>
      <c r="F36" s="123"/>
      <c r="G36" s="112">
        <f t="shared" si="3"/>
        <v>0</v>
      </c>
      <c r="H36" s="197" t="e">
        <f t="shared" si="1"/>
        <v>#DIV/0!</v>
      </c>
    </row>
    <row r="37" spans="1:9" s="48" customFormat="1" ht="20.100000000000001" customHeight="1">
      <c r="A37" s="47" t="s">
        <v>381</v>
      </c>
      <c r="B37" s="53">
        <v>2132</v>
      </c>
      <c r="C37" s="123"/>
      <c r="D37" s="123"/>
      <c r="E37" s="123"/>
      <c r="F37" s="123"/>
      <c r="G37" s="112">
        <f t="shared" si="3"/>
        <v>0</v>
      </c>
      <c r="H37" s="197" t="e">
        <f t="shared" si="1"/>
        <v>#DIV/0!</v>
      </c>
    </row>
    <row r="38" spans="1:9" ht="20.100000000000001" customHeight="1">
      <c r="A38" s="47" t="s">
        <v>382</v>
      </c>
      <c r="B38" s="53">
        <v>2133</v>
      </c>
      <c r="C38" s="123">
        <v>77.400000000000006</v>
      </c>
      <c r="D38" s="123">
        <f>44.6+F38</f>
        <v>102.1</v>
      </c>
      <c r="E38" s="123">
        <v>33.5</v>
      </c>
      <c r="F38" s="123">
        <v>57.5</v>
      </c>
      <c r="G38" s="112">
        <f t="shared" si="3"/>
        <v>24</v>
      </c>
      <c r="H38" s="153">
        <f t="shared" si="1"/>
        <v>171.64179104477611</v>
      </c>
    </row>
    <row r="39" spans="1:9" ht="20.100000000000001" customHeight="1">
      <c r="A39" s="47" t="s">
        <v>383</v>
      </c>
      <c r="B39" s="53">
        <v>2134</v>
      </c>
      <c r="C39" s="123"/>
      <c r="D39" s="123"/>
      <c r="E39" s="123"/>
      <c r="F39" s="123"/>
      <c r="G39" s="112"/>
      <c r="H39" s="197" t="e">
        <f t="shared" si="1"/>
        <v>#DIV/0!</v>
      </c>
    </row>
    <row r="40" spans="1:9" ht="20.100000000000001" customHeight="1">
      <c r="A40" s="72" t="s">
        <v>384</v>
      </c>
      <c r="B40" s="60">
        <v>2140</v>
      </c>
      <c r="C40" s="176">
        <f>SUM(C41:C42)</f>
        <v>0</v>
      </c>
      <c r="D40" s="176">
        <f>SUM(D41:D42)</f>
        <v>0</v>
      </c>
      <c r="E40" s="176">
        <f>SUM(E41:E42)</f>
        <v>0</v>
      </c>
      <c r="F40" s="176">
        <f>SUM(F41:F42)</f>
        <v>0</v>
      </c>
      <c r="G40" s="121"/>
      <c r="H40" s="199" t="e">
        <f t="shared" si="1"/>
        <v>#DIV/0!</v>
      </c>
    </row>
    <row r="41" spans="1:9" ht="37.5">
      <c r="A41" s="47" t="s">
        <v>115</v>
      </c>
      <c r="B41" s="53">
        <v>2141</v>
      </c>
      <c r="C41" s="123"/>
      <c r="D41" s="123"/>
      <c r="E41" s="123"/>
      <c r="F41" s="123"/>
      <c r="G41" s="112"/>
      <c r="H41" s="197" t="e">
        <f t="shared" si="1"/>
        <v>#DIV/0!</v>
      </c>
    </row>
    <row r="42" spans="1:9" s="48" customFormat="1" ht="20.100000000000001" customHeight="1">
      <c r="A42" s="47" t="s">
        <v>385</v>
      </c>
      <c r="B42" s="53">
        <v>2142</v>
      </c>
      <c r="C42" s="123"/>
      <c r="D42" s="123"/>
      <c r="E42" s="123"/>
      <c r="F42" s="123"/>
      <c r="G42" s="112">
        <f t="shared" si="3"/>
        <v>0</v>
      </c>
      <c r="H42" s="197" t="e">
        <f t="shared" si="1"/>
        <v>#DIV/0!</v>
      </c>
    </row>
    <row r="43" spans="1:9" s="48" customFormat="1" ht="21.75" customHeight="1">
      <c r="A43" s="72" t="s">
        <v>374</v>
      </c>
      <c r="B43" s="60">
        <v>2200</v>
      </c>
      <c r="C43" s="176">
        <f>SUM(C20,C30,C35,C40)</f>
        <v>147.90500000000003</v>
      </c>
      <c r="D43" s="176">
        <f>SUM(D20,D30,D35,D40)</f>
        <v>311.7</v>
      </c>
      <c r="E43" s="176">
        <f>SUM(E20,E30,E35,E40)</f>
        <v>67.900000000000006</v>
      </c>
      <c r="F43" s="176">
        <f>SUM(F20,F30,F35,F40)</f>
        <v>187.1</v>
      </c>
      <c r="G43" s="121">
        <f t="shared" si="3"/>
        <v>119.19999999999999</v>
      </c>
      <c r="H43" s="154">
        <f t="shared" si="1"/>
        <v>275.55228276877756</v>
      </c>
      <c r="I43" s="46"/>
    </row>
    <row r="44" spans="1:9" s="48" customFormat="1">
      <c r="A44" s="70"/>
      <c r="B44" s="49"/>
      <c r="C44" s="49"/>
      <c r="D44" s="49"/>
      <c r="E44" s="49"/>
      <c r="F44" s="49"/>
      <c r="G44" s="49"/>
      <c r="H44" s="49"/>
    </row>
    <row r="45" spans="1:9" s="48" customFormat="1">
      <c r="A45" s="70"/>
      <c r="B45" s="49"/>
      <c r="C45" s="49"/>
      <c r="D45" s="49"/>
      <c r="E45" s="49"/>
      <c r="F45" s="49"/>
      <c r="G45" s="49"/>
      <c r="H45" s="49"/>
    </row>
    <row r="46" spans="1:9" s="48" customFormat="1">
      <c r="A46" s="70"/>
      <c r="B46" s="49"/>
      <c r="C46" s="49"/>
      <c r="D46" s="49"/>
      <c r="E46" s="49"/>
      <c r="F46" s="49"/>
      <c r="G46" s="49"/>
      <c r="H46" s="49"/>
    </row>
    <row r="47" spans="1:9" s="3" customFormat="1" ht="27.75" customHeight="1">
      <c r="A47" s="56" t="s">
        <v>436</v>
      </c>
      <c r="B47" s="1"/>
      <c r="C47" s="239"/>
      <c r="D47" s="239"/>
      <c r="E47" s="81"/>
      <c r="F47" s="237" t="s">
        <v>469</v>
      </c>
      <c r="G47" s="237"/>
      <c r="H47" s="237"/>
    </row>
    <row r="48" spans="1:9" s="2" customFormat="1">
      <c r="A48" s="76" t="s">
        <v>220</v>
      </c>
      <c r="B48" s="3"/>
      <c r="C48" s="227" t="s">
        <v>178</v>
      </c>
      <c r="D48" s="227"/>
      <c r="E48" s="3"/>
      <c r="F48" s="246" t="s">
        <v>221</v>
      </c>
      <c r="G48" s="246"/>
      <c r="H48" s="246"/>
    </row>
    <row r="49" spans="1:10" s="49" customFormat="1">
      <c r="A49" s="62"/>
      <c r="I49" s="46"/>
      <c r="J49" s="46"/>
    </row>
    <row r="50" spans="1:10" s="49" customFormat="1">
      <c r="A50" s="62"/>
      <c r="I50" s="46"/>
      <c r="J50" s="46"/>
    </row>
    <row r="51" spans="1:10" s="49" customFormat="1">
      <c r="A51" s="62"/>
      <c r="I51" s="46"/>
      <c r="J51" s="46"/>
    </row>
    <row r="52" spans="1:10" s="49" customFormat="1">
      <c r="A52" s="62"/>
      <c r="I52" s="46"/>
      <c r="J52" s="46"/>
    </row>
    <row r="53" spans="1:10" s="49" customFormat="1">
      <c r="A53" s="62"/>
      <c r="I53" s="46"/>
      <c r="J53" s="46"/>
    </row>
    <row r="54" spans="1:10" s="49" customFormat="1">
      <c r="A54" s="62"/>
      <c r="I54" s="46"/>
      <c r="J54" s="46"/>
    </row>
    <row r="55" spans="1:10" s="49" customFormat="1">
      <c r="A55" s="62"/>
      <c r="I55" s="46"/>
      <c r="J55" s="46"/>
    </row>
    <row r="56" spans="1:10" s="49" customFormat="1">
      <c r="A56" s="62"/>
      <c r="I56" s="46"/>
      <c r="J56" s="46"/>
    </row>
    <row r="57" spans="1:10" s="49" customFormat="1">
      <c r="A57" s="62"/>
      <c r="I57" s="46"/>
      <c r="J57" s="46"/>
    </row>
    <row r="58" spans="1:10" s="49" customFormat="1">
      <c r="A58" s="62"/>
      <c r="I58" s="46"/>
      <c r="J58" s="46"/>
    </row>
    <row r="59" spans="1:10" s="49" customFormat="1">
      <c r="A59" s="62"/>
      <c r="I59" s="46"/>
      <c r="J59" s="46"/>
    </row>
    <row r="60" spans="1:10" s="49" customFormat="1">
      <c r="A60" s="62"/>
      <c r="I60" s="46"/>
      <c r="J60" s="46"/>
    </row>
    <row r="61" spans="1:10" s="49" customFormat="1">
      <c r="A61" s="62"/>
      <c r="I61" s="46"/>
      <c r="J61" s="46"/>
    </row>
    <row r="62" spans="1:10" s="49" customFormat="1">
      <c r="A62" s="62"/>
      <c r="I62" s="46"/>
      <c r="J62" s="46"/>
    </row>
    <row r="63" spans="1:10" s="49" customFormat="1">
      <c r="A63" s="62"/>
      <c r="I63" s="46"/>
      <c r="J63" s="46"/>
    </row>
    <row r="64" spans="1:10" s="49" customFormat="1">
      <c r="A64" s="62"/>
      <c r="I64" s="46"/>
      <c r="J64" s="46"/>
    </row>
    <row r="65" spans="1:10" s="49" customFormat="1">
      <c r="A65" s="62"/>
      <c r="I65" s="46"/>
      <c r="J65" s="46"/>
    </row>
    <row r="66" spans="1:10" s="49" customFormat="1">
      <c r="A66" s="62"/>
      <c r="I66" s="46"/>
      <c r="J66" s="46"/>
    </row>
    <row r="67" spans="1:10" s="49" customFormat="1">
      <c r="A67" s="62"/>
      <c r="I67" s="46"/>
      <c r="J67" s="46"/>
    </row>
    <row r="68" spans="1:10" s="49" customFormat="1">
      <c r="A68" s="62"/>
      <c r="I68" s="46"/>
      <c r="J68" s="46"/>
    </row>
    <row r="69" spans="1:10" s="49" customFormat="1">
      <c r="A69" s="62"/>
      <c r="I69" s="46"/>
      <c r="J69" s="46"/>
    </row>
    <row r="70" spans="1:10" s="49" customFormat="1">
      <c r="A70" s="62"/>
      <c r="I70" s="46"/>
      <c r="J70" s="46"/>
    </row>
    <row r="71" spans="1:10" s="49" customFormat="1">
      <c r="A71" s="62"/>
      <c r="I71" s="46"/>
      <c r="J71" s="46"/>
    </row>
    <row r="72" spans="1:10" s="49" customFormat="1">
      <c r="A72" s="62"/>
      <c r="I72" s="46"/>
      <c r="J72" s="46"/>
    </row>
    <row r="73" spans="1:10" s="49" customFormat="1">
      <c r="A73" s="62"/>
      <c r="I73" s="46"/>
      <c r="J73" s="46"/>
    </row>
    <row r="74" spans="1:10" s="49" customFormat="1">
      <c r="A74" s="62"/>
      <c r="I74" s="46"/>
      <c r="J74" s="46"/>
    </row>
    <row r="75" spans="1:10" s="49" customFormat="1">
      <c r="A75" s="62"/>
      <c r="I75" s="46"/>
      <c r="J75" s="46"/>
    </row>
    <row r="76" spans="1:10" s="49" customFormat="1">
      <c r="A76" s="62"/>
      <c r="I76" s="46"/>
      <c r="J76" s="46"/>
    </row>
    <row r="77" spans="1:10" s="49" customFormat="1">
      <c r="A77" s="62"/>
      <c r="I77" s="46"/>
      <c r="J77" s="46"/>
    </row>
    <row r="78" spans="1:10" s="49" customFormat="1">
      <c r="A78" s="62"/>
      <c r="I78" s="46"/>
      <c r="J78" s="46"/>
    </row>
    <row r="79" spans="1:10" s="49" customFormat="1">
      <c r="A79" s="62"/>
      <c r="I79" s="46"/>
      <c r="J79" s="46"/>
    </row>
    <row r="80" spans="1:10" s="49" customFormat="1">
      <c r="A80" s="62"/>
      <c r="I80" s="46"/>
      <c r="J80" s="46"/>
    </row>
    <row r="81" spans="1:10" s="49" customFormat="1">
      <c r="A81" s="62"/>
      <c r="I81" s="46"/>
      <c r="J81" s="46"/>
    </row>
    <row r="82" spans="1:10" s="49" customFormat="1">
      <c r="A82" s="62"/>
      <c r="I82" s="46"/>
      <c r="J82" s="46"/>
    </row>
    <row r="83" spans="1:10" s="49" customFormat="1">
      <c r="A83" s="62"/>
      <c r="I83" s="46"/>
      <c r="J83" s="46"/>
    </row>
    <row r="84" spans="1:10" s="49" customFormat="1">
      <c r="A84" s="62"/>
      <c r="I84" s="46"/>
      <c r="J84" s="46"/>
    </row>
    <row r="85" spans="1:10" s="49" customFormat="1">
      <c r="A85" s="62"/>
      <c r="I85" s="46"/>
      <c r="J85" s="46"/>
    </row>
    <row r="86" spans="1:10" s="49" customFormat="1">
      <c r="A86" s="62"/>
      <c r="I86" s="46"/>
      <c r="J86" s="46"/>
    </row>
    <row r="87" spans="1:10" s="49" customFormat="1">
      <c r="A87" s="62"/>
      <c r="I87" s="46"/>
      <c r="J87" s="46"/>
    </row>
    <row r="88" spans="1:10" s="49" customFormat="1">
      <c r="A88" s="62"/>
      <c r="I88" s="46"/>
      <c r="J88" s="46"/>
    </row>
    <row r="89" spans="1:10" s="49" customFormat="1">
      <c r="A89" s="62"/>
      <c r="I89" s="46"/>
      <c r="J89" s="46"/>
    </row>
    <row r="90" spans="1:10" s="49" customFormat="1">
      <c r="A90" s="62"/>
      <c r="I90" s="46"/>
      <c r="J90" s="46"/>
    </row>
    <row r="91" spans="1:10" s="49" customFormat="1">
      <c r="A91" s="62"/>
      <c r="I91" s="46"/>
      <c r="J91" s="46"/>
    </row>
    <row r="92" spans="1:10" s="49" customFormat="1">
      <c r="A92" s="62"/>
      <c r="I92" s="46"/>
      <c r="J92" s="46"/>
    </row>
    <row r="93" spans="1:10" s="49" customFormat="1">
      <c r="A93" s="62"/>
      <c r="I93" s="46"/>
      <c r="J93" s="46"/>
    </row>
    <row r="94" spans="1:10" s="49" customFormat="1">
      <c r="A94" s="62"/>
      <c r="I94" s="46"/>
      <c r="J94" s="46"/>
    </row>
    <row r="95" spans="1:10" s="49" customFormat="1">
      <c r="A95" s="62"/>
      <c r="I95" s="46"/>
      <c r="J95" s="46"/>
    </row>
    <row r="96" spans="1:10" s="49" customFormat="1">
      <c r="A96" s="62"/>
      <c r="I96" s="46"/>
      <c r="J96" s="46"/>
    </row>
    <row r="97" spans="1:10" s="49" customFormat="1">
      <c r="A97" s="62"/>
      <c r="I97" s="46"/>
      <c r="J97" s="46"/>
    </row>
    <row r="98" spans="1:10" s="49" customFormat="1">
      <c r="A98" s="62"/>
      <c r="I98" s="46"/>
      <c r="J98" s="46"/>
    </row>
    <row r="99" spans="1:10" s="49" customFormat="1">
      <c r="A99" s="62"/>
      <c r="I99" s="46"/>
      <c r="J99" s="46"/>
    </row>
    <row r="100" spans="1:10" s="49" customFormat="1">
      <c r="A100" s="62"/>
      <c r="I100" s="46"/>
      <c r="J100" s="46"/>
    </row>
    <row r="101" spans="1:10" s="49" customFormat="1">
      <c r="A101" s="62"/>
      <c r="I101" s="46"/>
      <c r="J101" s="46"/>
    </row>
    <row r="102" spans="1:10" s="49" customFormat="1">
      <c r="A102" s="62"/>
      <c r="I102" s="46"/>
      <c r="J102" s="46"/>
    </row>
    <row r="103" spans="1:10" s="49" customFormat="1">
      <c r="A103" s="62"/>
      <c r="I103" s="46"/>
      <c r="J103" s="46"/>
    </row>
    <row r="104" spans="1:10" s="49" customFormat="1">
      <c r="A104" s="62"/>
      <c r="I104" s="46"/>
      <c r="J104" s="46"/>
    </row>
    <row r="105" spans="1:10" s="49" customFormat="1">
      <c r="A105" s="62"/>
      <c r="I105" s="46"/>
      <c r="J105" s="46"/>
    </row>
    <row r="106" spans="1:10" s="49" customFormat="1">
      <c r="A106" s="62"/>
      <c r="I106" s="46"/>
      <c r="J106" s="46"/>
    </row>
    <row r="107" spans="1:10" s="49" customFormat="1">
      <c r="A107" s="62"/>
      <c r="I107" s="46"/>
      <c r="J107" s="46"/>
    </row>
    <row r="108" spans="1:10" s="49" customFormat="1">
      <c r="A108" s="62"/>
      <c r="I108" s="46"/>
      <c r="J108" s="46"/>
    </row>
    <row r="109" spans="1:10" s="49" customFormat="1">
      <c r="A109" s="62"/>
      <c r="I109" s="46"/>
      <c r="J109" s="46"/>
    </row>
    <row r="110" spans="1:10" s="49" customFormat="1">
      <c r="A110" s="62"/>
      <c r="I110" s="46"/>
      <c r="J110" s="46"/>
    </row>
    <row r="111" spans="1:10" s="49" customFormat="1">
      <c r="A111" s="62"/>
      <c r="I111" s="46"/>
      <c r="J111" s="46"/>
    </row>
    <row r="112" spans="1:10" s="49" customFormat="1">
      <c r="A112" s="62"/>
      <c r="I112" s="46"/>
      <c r="J112" s="46"/>
    </row>
    <row r="113" spans="1:10" s="49" customFormat="1">
      <c r="A113" s="62"/>
      <c r="I113" s="46"/>
      <c r="J113" s="46"/>
    </row>
    <row r="114" spans="1:10" s="49" customFormat="1">
      <c r="A114" s="62"/>
      <c r="I114" s="46"/>
      <c r="J114" s="46"/>
    </row>
    <row r="115" spans="1:10" s="49" customFormat="1">
      <c r="A115" s="62"/>
      <c r="I115" s="46"/>
      <c r="J115" s="46"/>
    </row>
    <row r="116" spans="1:10" s="49" customFormat="1">
      <c r="A116" s="62"/>
      <c r="I116" s="46"/>
      <c r="J116" s="46"/>
    </row>
    <row r="117" spans="1:10" s="49" customFormat="1">
      <c r="A117" s="62"/>
      <c r="I117" s="46"/>
      <c r="J117" s="46"/>
    </row>
    <row r="118" spans="1:10" s="49" customFormat="1">
      <c r="A118" s="62"/>
      <c r="I118" s="46"/>
      <c r="J118" s="46"/>
    </row>
    <row r="119" spans="1:10" s="49" customFormat="1">
      <c r="A119" s="62"/>
      <c r="I119" s="46"/>
      <c r="J119" s="46"/>
    </row>
    <row r="120" spans="1:10" s="49" customFormat="1">
      <c r="A120" s="62"/>
      <c r="I120" s="46"/>
      <c r="J120" s="46"/>
    </row>
    <row r="121" spans="1:10" s="49" customFormat="1">
      <c r="A121" s="62"/>
      <c r="I121" s="46"/>
      <c r="J121" s="46"/>
    </row>
    <row r="122" spans="1:10" s="49" customFormat="1">
      <c r="A122" s="62"/>
      <c r="I122" s="46"/>
      <c r="J122" s="46"/>
    </row>
    <row r="123" spans="1:10" s="49" customFormat="1">
      <c r="A123" s="62"/>
      <c r="I123" s="46"/>
      <c r="J123" s="46"/>
    </row>
    <row r="124" spans="1:10" s="49" customFormat="1">
      <c r="A124" s="62"/>
      <c r="I124" s="46"/>
      <c r="J124" s="46"/>
    </row>
    <row r="125" spans="1:10" s="49" customFormat="1">
      <c r="A125" s="62"/>
      <c r="I125" s="46"/>
      <c r="J125" s="46"/>
    </row>
    <row r="126" spans="1:10" s="49" customFormat="1">
      <c r="A126" s="62"/>
      <c r="I126" s="46"/>
      <c r="J126" s="46"/>
    </row>
    <row r="127" spans="1:10" s="49" customFormat="1">
      <c r="A127" s="62"/>
      <c r="I127" s="46"/>
      <c r="J127" s="46"/>
    </row>
    <row r="128" spans="1:10" s="49" customFormat="1">
      <c r="A128" s="62"/>
      <c r="I128" s="46"/>
      <c r="J128" s="46"/>
    </row>
    <row r="129" spans="1:10" s="49" customFormat="1">
      <c r="A129" s="62"/>
      <c r="I129" s="46"/>
      <c r="J129" s="46"/>
    </row>
    <row r="130" spans="1:10" s="49" customFormat="1">
      <c r="A130" s="62"/>
      <c r="I130" s="46"/>
      <c r="J130" s="46"/>
    </row>
    <row r="131" spans="1:10" s="49" customFormat="1">
      <c r="A131" s="62"/>
      <c r="I131" s="46"/>
      <c r="J131" s="46"/>
    </row>
    <row r="132" spans="1:10" s="49" customFormat="1">
      <c r="A132" s="62"/>
      <c r="I132" s="46"/>
      <c r="J132" s="46"/>
    </row>
    <row r="133" spans="1:10" s="49" customFormat="1">
      <c r="A133" s="62"/>
      <c r="I133" s="46"/>
      <c r="J133" s="46"/>
    </row>
    <row r="134" spans="1:10" s="49" customFormat="1">
      <c r="A134" s="62"/>
      <c r="I134" s="46"/>
      <c r="J134" s="46"/>
    </row>
    <row r="135" spans="1:10" s="49" customFormat="1">
      <c r="A135" s="62"/>
      <c r="I135" s="46"/>
      <c r="J135" s="46"/>
    </row>
    <row r="136" spans="1:10" s="49" customFormat="1">
      <c r="A136" s="62"/>
      <c r="I136" s="46"/>
      <c r="J136" s="46"/>
    </row>
    <row r="137" spans="1:10" s="49" customFormat="1">
      <c r="A137" s="62"/>
      <c r="I137" s="46"/>
      <c r="J137" s="46"/>
    </row>
    <row r="138" spans="1:10" s="49" customFormat="1">
      <c r="A138" s="62"/>
      <c r="I138" s="46"/>
      <c r="J138" s="46"/>
    </row>
    <row r="139" spans="1:10" s="49" customFormat="1">
      <c r="A139" s="62"/>
      <c r="I139" s="46"/>
      <c r="J139" s="46"/>
    </row>
    <row r="140" spans="1:10" s="49" customFormat="1">
      <c r="A140" s="62"/>
      <c r="I140" s="46"/>
      <c r="J140" s="46"/>
    </row>
    <row r="141" spans="1:10" s="49" customFormat="1">
      <c r="A141" s="62"/>
      <c r="I141" s="46"/>
      <c r="J141" s="46"/>
    </row>
    <row r="142" spans="1:10" s="49" customFormat="1">
      <c r="A142" s="62"/>
      <c r="I142" s="46"/>
      <c r="J142" s="46"/>
    </row>
    <row r="143" spans="1:10" s="49" customFormat="1">
      <c r="A143" s="62"/>
      <c r="I143" s="46"/>
      <c r="J143" s="46"/>
    </row>
    <row r="144" spans="1:10" s="49" customFormat="1">
      <c r="A144" s="62"/>
      <c r="I144" s="46"/>
      <c r="J144" s="46"/>
    </row>
    <row r="145" spans="1:10" s="49" customFormat="1">
      <c r="A145" s="62"/>
      <c r="I145" s="46"/>
      <c r="J145" s="46"/>
    </row>
    <row r="146" spans="1:10" s="49" customFormat="1">
      <c r="A146" s="62"/>
      <c r="I146" s="46"/>
      <c r="J146" s="46"/>
    </row>
    <row r="147" spans="1:10" s="49" customFormat="1">
      <c r="A147" s="62"/>
      <c r="I147" s="46"/>
      <c r="J147" s="46"/>
    </row>
    <row r="148" spans="1:10" s="49" customFormat="1">
      <c r="A148" s="62"/>
      <c r="I148" s="46"/>
      <c r="J148" s="46"/>
    </row>
    <row r="149" spans="1:10" s="49" customFormat="1">
      <c r="A149" s="62"/>
      <c r="I149" s="46"/>
      <c r="J149" s="46"/>
    </row>
    <row r="150" spans="1:10" s="49" customFormat="1">
      <c r="A150" s="62"/>
      <c r="I150" s="46"/>
      <c r="J150" s="46"/>
    </row>
    <row r="151" spans="1:10" s="49" customFormat="1">
      <c r="A151" s="62"/>
      <c r="I151" s="46"/>
      <c r="J151" s="46"/>
    </row>
    <row r="152" spans="1:10" s="49" customFormat="1">
      <c r="A152" s="62"/>
      <c r="I152" s="46"/>
      <c r="J152" s="46"/>
    </row>
    <row r="153" spans="1:10" s="49" customFormat="1">
      <c r="A153" s="62"/>
      <c r="I153" s="46"/>
      <c r="J153" s="46"/>
    </row>
    <row r="154" spans="1:10" s="49" customFormat="1">
      <c r="A154" s="62"/>
      <c r="I154" s="46"/>
      <c r="J154" s="46"/>
    </row>
    <row r="155" spans="1:10" s="49" customFormat="1">
      <c r="A155" s="62"/>
      <c r="I155" s="46"/>
      <c r="J155" s="46"/>
    </row>
    <row r="156" spans="1:10" s="49" customFormat="1">
      <c r="A156" s="62"/>
      <c r="I156" s="46"/>
      <c r="J156" s="46"/>
    </row>
    <row r="157" spans="1:10" s="49" customFormat="1">
      <c r="A157" s="62"/>
      <c r="I157" s="46"/>
      <c r="J157" s="46"/>
    </row>
    <row r="158" spans="1:10" s="49" customFormat="1">
      <c r="A158" s="62"/>
      <c r="I158" s="46"/>
      <c r="J158" s="46"/>
    </row>
    <row r="159" spans="1:10" s="49" customFormat="1">
      <c r="A159" s="62"/>
      <c r="I159" s="46"/>
      <c r="J159" s="46"/>
    </row>
    <row r="160" spans="1:10" s="49" customFormat="1">
      <c r="A160" s="62"/>
      <c r="I160" s="46"/>
      <c r="J160" s="46"/>
    </row>
    <row r="161" spans="1:10" s="49" customFormat="1">
      <c r="A161" s="62"/>
      <c r="I161" s="46"/>
      <c r="J161" s="46"/>
    </row>
    <row r="162" spans="1:10" s="49" customFormat="1">
      <c r="A162" s="62"/>
      <c r="I162" s="46"/>
      <c r="J162" s="46"/>
    </row>
    <row r="163" spans="1:10" s="49" customFormat="1">
      <c r="A163" s="62"/>
      <c r="I163" s="46"/>
      <c r="J163" s="46"/>
    </row>
    <row r="164" spans="1:10" s="49" customFormat="1">
      <c r="A164" s="62"/>
      <c r="I164" s="46"/>
      <c r="J164" s="46"/>
    </row>
    <row r="165" spans="1:10" s="49" customFormat="1">
      <c r="A165" s="62"/>
      <c r="I165" s="46"/>
      <c r="J165" s="46"/>
    </row>
    <row r="166" spans="1:10" s="49" customFormat="1">
      <c r="A166" s="62"/>
      <c r="I166" s="46"/>
      <c r="J166" s="46"/>
    </row>
    <row r="167" spans="1:10" s="49" customFormat="1">
      <c r="A167" s="62"/>
      <c r="I167" s="46"/>
      <c r="J167" s="46"/>
    </row>
    <row r="168" spans="1:10" s="49" customFormat="1">
      <c r="A168" s="62"/>
      <c r="I168" s="46"/>
      <c r="J168" s="46"/>
    </row>
    <row r="169" spans="1:10" s="49" customFormat="1">
      <c r="A169" s="62"/>
      <c r="I169" s="46"/>
      <c r="J169" s="46"/>
    </row>
    <row r="170" spans="1:10" s="49" customFormat="1">
      <c r="A170" s="62"/>
      <c r="I170" s="46"/>
      <c r="J170" s="46"/>
    </row>
    <row r="171" spans="1:10" s="49" customFormat="1">
      <c r="A171" s="62"/>
      <c r="I171" s="46"/>
      <c r="J171" s="46"/>
    </row>
    <row r="172" spans="1:10" s="49" customFormat="1">
      <c r="A172" s="62"/>
      <c r="I172" s="46"/>
      <c r="J172" s="46"/>
    </row>
    <row r="173" spans="1:10" s="49" customFormat="1">
      <c r="A173" s="62"/>
      <c r="I173" s="46"/>
      <c r="J173" s="46"/>
    </row>
    <row r="174" spans="1:10" s="49" customFormat="1">
      <c r="A174" s="62"/>
      <c r="I174" s="46"/>
      <c r="J174" s="46"/>
    </row>
    <row r="175" spans="1:10" s="49" customFormat="1">
      <c r="A175" s="62"/>
      <c r="I175" s="46"/>
      <c r="J175" s="46"/>
    </row>
    <row r="176" spans="1:10" s="49" customFormat="1">
      <c r="A176" s="62"/>
      <c r="I176" s="46"/>
      <c r="J176" s="46"/>
    </row>
    <row r="177" spans="1:10" s="49" customFormat="1">
      <c r="A177" s="62"/>
      <c r="I177" s="46"/>
      <c r="J177" s="46"/>
    </row>
    <row r="178" spans="1:10" s="49" customFormat="1">
      <c r="A178" s="62"/>
      <c r="I178" s="46"/>
      <c r="J178" s="46"/>
    </row>
    <row r="179" spans="1:10" s="49" customFormat="1">
      <c r="A179" s="62"/>
      <c r="I179" s="46"/>
      <c r="J179" s="46"/>
    </row>
    <row r="180" spans="1:10" s="49" customFormat="1">
      <c r="A180" s="62"/>
      <c r="I180" s="46"/>
      <c r="J180" s="46"/>
    </row>
    <row r="181" spans="1:10" s="49" customFormat="1">
      <c r="A181" s="62"/>
      <c r="I181" s="46"/>
      <c r="J181" s="46"/>
    </row>
    <row r="182" spans="1:10" s="49" customFormat="1">
      <c r="A182" s="62"/>
      <c r="I182" s="46"/>
      <c r="J182" s="46"/>
    </row>
    <row r="183" spans="1:10" s="49" customFormat="1">
      <c r="A183" s="62"/>
      <c r="I183" s="46"/>
      <c r="J183" s="46"/>
    </row>
    <row r="184" spans="1:10" s="49" customFormat="1">
      <c r="A184" s="62"/>
      <c r="I184" s="46"/>
      <c r="J184" s="46"/>
    </row>
    <row r="185" spans="1:10" s="49" customFormat="1">
      <c r="A185" s="62"/>
      <c r="I185" s="46"/>
      <c r="J185" s="46"/>
    </row>
    <row r="186" spans="1:10" s="49" customFormat="1">
      <c r="A186" s="62"/>
      <c r="I186" s="46"/>
      <c r="J186" s="46"/>
    </row>
    <row r="187" spans="1:10" s="49" customFormat="1">
      <c r="A187" s="62"/>
      <c r="I187" s="46"/>
      <c r="J187" s="46"/>
    </row>
    <row r="188" spans="1:10" s="49" customFormat="1">
      <c r="A188" s="62"/>
      <c r="I188" s="46"/>
      <c r="J188" s="46"/>
    </row>
    <row r="189" spans="1:10" s="49" customFormat="1">
      <c r="A189" s="62"/>
      <c r="I189" s="46"/>
      <c r="J189" s="46"/>
    </row>
    <row r="190" spans="1:10" s="49" customFormat="1">
      <c r="A190" s="62"/>
      <c r="I190" s="46"/>
      <c r="J190" s="46"/>
    </row>
    <row r="191" spans="1:10" s="49" customFormat="1">
      <c r="A191" s="62"/>
      <c r="I191" s="46"/>
      <c r="J191" s="46"/>
    </row>
    <row r="192" spans="1:10" s="49" customFormat="1">
      <c r="A192" s="62"/>
      <c r="I192" s="46"/>
      <c r="J192" s="46"/>
    </row>
    <row r="193" spans="1:10" s="49" customFormat="1">
      <c r="A193" s="62"/>
      <c r="I193" s="46"/>
      <c r="J193" s="46"/>
    </row>
    <row r="194" spans="1:10" s="49" customFormat="1">
      <c r="A194" s="62"/>
      <c r="I194" s="46"/>
      <c r="J194" s="46"/>
    </row>
    <row r="195" spans="1:10" s="49" customFormat="1">
      <c r="A195" s="62"/>
      <c r="I195" s="46"/>
      <c r="J195" s="46"/>
    </row>
    <row r="196" spans="1:10" s="49" customFormat="1">
      <c r="A196" s="62"/>
      <c r="I196" s="46"/>
      <c r="J196" s="46"/>
    </row>
    <row r="197" spans="1:10" s="49" customFormat="1">
      <c r="A197" s="62"/>
      <c r="I197" s="46"/>
      <c r="J197" s="46"/>
    </row>
    <row r="198" spans="1:10" s="49" customFormat="1">
      <c r="A198" s="62"/>
      <c r="I198" s="46"/>
      <c r="J198" s="46"/>
    </row>
  </sheetData>
  <mergeCells count="12">
    <mergeCell ref="F47:H47"/>
    <mergeCell ref="A2:H2"/>
    <mergeCell ref="A3:A4"/>
    <mergeCell ref="B3:B4"/>
    <mergeCell ref="C3:D3"/>
    <mergeCell ref="E3:H3"/>
    <mergeCell ref="A1:H1"/>
    <mergeCell ref="C48:D48"/>
    <mergeCell ref="F48:H48"/>
    <mergeCell ref="A6:H6"/>
    <mergeCell ref="A19:H19"/>
    <mergeCell ref="C47:D47"/>
  </mergeCells>
  <phoneticPr fontId="3" type="noConversion"/>
  <pageMargins left="1.1811023622047245" right="0.19" top="0.19" bottom="0.13" header="0.19685039370078741" footer="0.11811023622047245"/>
  <pageSetup paperSize="9" scale="60" fitToHeight="2" orientation="landscape" verticalDpi="300" r:id="rId1"/>
  <headerFooter alignWithMargins="0">
    <oddHeader>&amp;C
&amp;R
&amp;"Times New Roman,обычный"&amp;14Продовження додатка 2
Таблиця 2</oddHeader>
  </headerFooter>
  <ignoredErrors>
    <ignoredError sqref="G25 G8:G17 H7:H18 H20:H4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1:H74"/>
  <sheetViews>
    <sheetView zoomScale="75" zoomScaleNormal="75" zoomScaleSheetLayoutView="75" workbookViewId="0">
      <pane xSplit="1" ySplit="5" topLeftCell="B35" activePane="bottomRight" state="frozen"/>
      <selection activeCell="A67" sqref="A67"/>
      <selection pane="topRight" activeCell="A67" sqref="A67"/>
      <selection pane="bottomLeft" activeCell="A67" sqref="A67"/>
      <selection pane="bottomRight" activeCell="C70" sqref="C70"/>
    </sheetView>
  </sheetViews>
  <sheetFormatPr defaultRowHeight="18.75"/>
  <cols>
    <col min="1" max="1" width="88" style="2" customWidth="1"/>
    <col min="2" max="2" width="15" style="2" customWidth="1"/>
    <col min="3" max="7" width="20.42578125" style="2" customWidth="1"/>
    <col min="8" max="8" width="18.42578125" style="2" customWidth="1"/>
    <col min="9" max="16384" width="9.140625" style="2"/>
  </cols>
  <sheetData>
    <row r="1" spans="1:8">
      <c r="A1" s="217" t="s">
        <v>286</v>
      </c>
      <c r="B1" s="217"/>
      <c r="C1" s="217"/>
      <c r="D1" s="217"/>
      <c r="E1" s="217"/>
      <c r="F1" s="217"/>
      <c r="G1" s="217"/>
      <c r="H1" s="217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48" customHeight="1">
      <c r="A3" s="213" t="s">
        <v>196</v>
      </c>
      <c r="B3" s="248" t="s">
        <v>0</v>
      </c>
      <c r="C3" s="213" t="s">
        <v>350</v>
      </c>
      <c r="D3" s="213"/>
      <c r="E3" s="214" t="s">
        <v>386</v>
      </c>
      <c r="F3" s="214"/>
      <c r="G3" s="214"/>
      <c r="H3" s="214"/>
    </row>
    <row r="4" spans="1:8" ht="38.25" customHeight="1">
      <c r="A4" s="213"/>
      <c r="B4" s="248"/>
      <c r="C4" s="7" t="s">
        <v>183</v>
      </c>
      <c r="D4" s="7" t="s">
        <v>184</v>
      </c>
      <c r="E4" s="7" t="s">
        <v>185</v>
      </c>
      <c r="F4" s="7" t="s">
        <v>172</v>
      </c>
      <c r="G4" s="71" t="s">
        <v>191</v>
      </c>
      <c r="H4" s="71" t="s">
        <v>192</v>
      </c>
    </row>
    <row r="5" spans="1:8">
      <c r="A5" s="71">
        <v>1</v>
      </c>
      <c r="B5" s="135">
        <v>2</v>
      </c>
      <c r="C5" s="71">
        <v>3</v>
      </c>
      <c r="D5" s="135">
        <v>4</v>
      </c>
      <c r="E5" s="71">
        <v>5</v>
      </c>
      <c r="F5" s="135">
        <v>6</v>
      </c>
      <c r="G5" s="71">
        <v>7</v>
      </c>
      <c r="H5" s="135">
        <v>8</v>
      </c>
    </row>
    <row r="6" spans="1:8">
      <c r="A6" s="163" t="s">
        <v>297</v>
      </c>
      <c r="B6" s="137"/>
      <c r="C6" s="137"/>
      <c r="D6" s="137"/>
      <c r="E6" s="137"/>
      <c r="F6" s="137"/>
      <c r="G6" s="137"/>
      <c r="H6" s="138"/>
    </row>
    <row r="7" spans="1:8" s="61" customFormat="1" ht="24.95" customHeight="1">
      <c r="A7" s="149" t="s">
        <v>264</v>
      </c>
      <c r="B7" s="136">
        <v>3000</v>
      </c>
      <c r="C7" s="176">
        <f>SUM(C8:C13,C17)</f>
        <v>490.8</v>
      </c>
      <c r="D7" s="176">
        <f>SUM(D8:D13,D17)</f>
        <v>609.50000000000011</v>
      </c>
      <c r="E7" s="176">
        <f>SUM(E8:E13,E17)</f>
        <v>242</v>
      </c>
      <c r="F7" s="176">
        <f>SUM(F8:F13,F17)</f>
        <v>367.1</v>
      </c>
      <c r="G7" s="168">
        <f>F7-E7</f>
        <v>125.10000000000002</v>
      </c>
      <c r="H7" s="154">
        <f>(F7/E7)*100</f>
        <v>151.69421487603307</v>
      </c>
    </row>
    <row r="8" spans="1:8" ht="20.100000000000001" customHeight="1">
      <c r="A8" s="8" t="s">
        <v>409</v>
      </c>
      <c r="B8" s="9">
        <v>3010</v>
      </c>
      <c r="C8" s="123">
        <f>'I. Фін результат'!C7</f>
        <v>489.8</v>
      </c>
      <c r="D8" s="123">
        <f>'I. Фін результат'!D7</f>
        <v>609.50000000000011</v>
      </c>
      <c r="E8" s="123">
        <f>'I. Фін результат'!E7</f>
        <v>242</v>
      </c>
      <c r="F8" s="123">
        <f>'I. Фін результат'!F7</f>
        <v>367.1</v>
      </c>
      <c r="G8" s="123">
        <f t="shared" ref="G8:G71" si="0">F8-E8</f>
        <v>125.10000000000002</v>
      </c>
      <c r="H8" s="153">
        <f t="shared" ref="H8:H71" si="1">(F8/E8)*100</f>
        <v>151.69421487603307</v>
      </c>
    </row>
    <row r="9" spans="1:8" ht="20.100000000000001" customHeight="1">
      <c r="A9" s="8" t="s">
        <v>287</v>
      </c>
      <c r="B9" s="9">
        <v>3020</v>
      </c>
      <c r="C9" s="123"/>
      <c r="D9" s="123"/>
      <c r="E9" s="123"/>
      <c r="F9" s="123"/>
      <c r="G9" s="123">
        <f t="shared" si="0"/>
        <v>0</v>
      </c>
      <c r="H9" s="197" t="e">
        <f t="shared" si="1"/>
        <v>#DIV/0!</v>
      </c>
    </row>
    <row r="10" spans="1:8" ht="20.100000000000001" customHeight="1">
      <c r="A10" s="8" t="s">
        <v>288</v>
      </c>
      <c r="B10" s="9">
        <v>3021</v>
      </c>
      <c r="C10" s="123"/>
      <c r="D10" s="123"/>
      <c r="E10" s="123"/>
      <c r="F10" s="123"/>
      <c r="G10" s="123">
        <f t="shared" si="0"/>
        <v>0</v>
      </c>
      <c r="H10" s="197" t="e">
        <f t="shared" si="1"/>
        <v>#DIV/0!</v>
      </c>
    </row>
    <row r="11" spans="1:8" ht="20.100000000000001" customHeight="1">
      <c r="A11" s="8" t="s">
        <v>408</v>
      </c>
      <c r="B11" s="9">
        <v>3030</v>
      </c>
      <c r="C11" s="123"/>
      <c r="D11" s="123"/>
      <c r="E11" s="123"/>
      <c r="F11" s="123"/>
      <c r="G11" s="123">
        <f t="shared" si="0"/>
        <v>0</v>
      </c>
      <c r="H11" s="197" t="e">
        <f t="shared" si="1"/>
        <v>#DIV/0!</v>
      </c>
    </row>
    <row r="12" spans="1:8" ht="20.100000000000001" customHeight="1">
      <c r="A12" s="8" t="s">
        <v>265</v>
      </c>
      <c r="B12" s="9">
        <v>3040</v>
      </c>
      <c r="C12" s="123"/>
      <c r="D12" s="123"/>
      <c r="E12" s="123"/>
      <c r="F12" s="123"/>
      <c r="G12" s="123">
        <f t="shared" si="0"/>
        <v>0</v>
      </c>
      <c r="H12" s="197" t="e">
        <f t="shared" si="1"/>
        <v>#DIV/0!</v>
      </c>
    </row>
    <row r="13" spans="1:8" ht="20.100000000000001" customHeight="1">
      <c r="A13" s="8" t="s">
        <v>85</v>
      </c>
      <c r="B13" s="9">
        <v>3050</v>
      </c>
      <c r="C13" s="175">
        <f>SUM(C14:C16)</f>
        <v>0</v>
      </c>
      <c r="D13" s="175">
        <f>SUM(D14:D16)</f>
        <v>0</v>
      </c>
      <c r="E13" s="175">
        <f>SUM(E14:E16)</f>
        <v>0</v>
      </c>
      <c r="F13" s="175">
        <f>SUM(F14:F16)</f>
        <v>0</v>
      </c>
      <c r="G13" s="123">
        <f t="shared" si="0"/>
        <v>0</v>
      </c>
      <c r="H13" s="197" t="e">
        <f t="shared" si="1"/>
        <v>#DIV/0!</v>
      </c>
    </row>
    <row r="14" spans="1:8" ht="20.100000000000001" customHeight="1">
      <c r="A14" s="8" t="s">
        <v>83</v>
      </c>
      <c r="B14" s="6">
        <v>3051</v>
      </c>
      <c r="C14" s="123"/>
      <c r="D14" s="123"/>
      <c r="E14" s="123"/>
      <c r="F14" s="123"/>
      <c r="G14" s="123">
        <f t="shared" si="0"/>
        <v>0</v>
      </c>
      <c r="H14" s="197" t="e">
        <f t="shared" si="1"/>
        <v>#DIV/0!</v>
      </c>
    </row>
    <row r="15" spans="1:8" ht="20.100000000000001" customHeight="1">
      <c r="A15" s="8" t="s">
        <v>86</v>
      </c>
      <c r="B15" s="6">
        <v>3052</v>
      </c>
      <c r="C15" s="123"/>
      <c r="D15" s="123"/>
      <c r="E15" s="123"/>
      <c r="F15" s="123"/>
      <c r="G15" s="123">
        <f t="shared" si="0"/>
        <v>0</v>
      </c>
      <c r="H15" s="197" t="e">
        <f t="shared" si="1"/>
        <v>#DIV/0!</v>
      </c>
    </row>
    <row r="16" spans="1:8" ht="20.100000000000001" customHeight="1">
      <c r="A16" s="8" t="s">
        <v>104</v>
      </c>
      <c r="B16" s="6">
        <v>3053</v>
      </c>
      <c r="C16" s="123"/>
      <c r="D16" s="123"/>
      <c r="E16" s="123"/>
      <c r="F16" s="123"/>
      <c r="G16" s="123">
        <f t="shared" si="0"/>
        <v>0</v>
      </c>
      <c r="H16" s="197" t="e">
        <f t="shared" si="1"/>
        <v>#DIV/0!</v>
      </c>
    </row>
    <row r="17" spans="1:8" ht="20.100000000000001" customHeight="1">
      <c r="A17" s="8" t="s">
        <v>410</v>
      </c>
      <c r="B17" s="9">
        <v>3060</v>
      </c>
      <c r="C17" s="123">
        <f>'I. Фін результат'!C55</f>
        <v>1</v>
      </c>
      <c r="D17" s="123">
        <f>'I. Фін результат'!D55</f>
        <v>0</v>
      </c>
      <c r="E17" s="123">
        <f>'I. Фін результат'!E55</f>
        <v>0</v>
      </c>
      <c r="F17" s="123">
        <f>'I. Фін результат'!F55</f>
        <v>0</v>
      </c>
      <c r="G17" s="123">
        <f t="shared" si="0"/>
        <v>0</v>
      </c>
      <c r="H17" s="197" t="e">
        <f t="shared" si="1"/>
        <v>#DIV/0!</v>
      </c>
    </row>
    <row r="18" spans="1:8" ht="20.100000000000001" customHeight="1">
      <c r="A18" s="10" t="s">
        <v>280</v>
      </c>
      <c r="B18" s="11">
        <v>3100</v>
      </c>
      <c r="C18" s="176">
        <f>SUM(C19:C21,C25,C35,C36)</f>
        <v>-563.60500000000002</v>
      </c>
      <c r="D18" s="176">
        <f>SUM(D19:D21,D25,D35,D36)</f>
        <v>-825.22</v>
      </c>
      <c r="E18" s="176">
        <f>SUM(E19:E21,E25,E35,E36)</f>
        <v>-273.58</v>
      </c>
      <c r="F18" s="176">
        <f>SUM(F19:F21,F25,F35,F36)</f>
        <v>-496.93</v>
      </c>
      <c r="G18" s="168">
        <f t="shared" si="0"/>
        <v>-223.35000000000002</v>
      </c>
      <c r="H18" s="154">
        <f t="shared" si="1"/>
        <v>181.63973974705755</v>
      </c>
    </row>
    <row r="19" spans="1:8" ht="19.5" customHeight="1">
      <c r="A19" s="8" t="s">
        <v>268</v>
      </c>
      <c r="B19" s="9">
        <v>3110</v>
      </c>
      <c r="C19" s="123">
        <f>-'I. Фін результат'!C97-'I. Фін результат'!C103+0.1</f>
        <v>-80.900000000000006</v>
      </c>
      <c r="D19" s="123">
        <f>-'I. Фін результат'!D97-'I. Фін результат'!D103</f>
        <v>-37.799999999999997</v>
      </c>
      <c r="E19" s="123">
        <f>-'I. Фін результат'!E97-'I. Фін результат'!E103</f>
        <v>-30.5</v>
      </c>
      <c r="F19" s="123">
        <f>-'I. Фін результат'!F97-'I. Фін результат'!F103</f>
        <v>-15.000000000000002</v>
      </c>
      <c r="G19" s="123">
        <f t="shared" si="0"/>
        <v>15.499999999999998</v>
      </c>
      <c r="H19" s="153">
        <f t="shared" si="1"/>
        <v>49.180327868852466</v>
      </c>
    </row>
    <row r="20" spans="1:8" ht="19.5" customHeight="1">
      <c r="A20" s="8" t="s">
        <v>269</v>
      </c>
      <c r="B20" s="9">
        <v>3120</v>
      </c>
      <c r="C20" s="123">
        <f>-'I. Фін результат'!C100</f>
        <v>-334.8</v>
      </c>
      <c r="D20" s="123">
        <f>-'I. Фін результат'!D100</f>
        <v>-475.6</v>
      </c>
      <c r="E20" s="123">
        <f>-'I. Фін результат'!E100</f>
        <v>-175</v>
      </c>
      <c r="F20" s="123">
        <f>-'I. Фін результат'!F100</f>
        <v>-294.8</v>
      </c>
      <c r="G20" s="123">
        <f t="shared" si="0"/>
        <v>-119.80000000000001</v>
      </c>
      <c r="H20" s="153">
        <f t="shared" si="1"/>
        <v>168.45714285714286</v>
      </c>
    </row>
    <row r="21" spans="1:8" ht="19.5" customHeight="1">
      <c r="A21" s="8" t="s">
        <v>84</v>
      </c>
      <c r="B21" s="9">
        <v>3130</v>
      </c>
      <c r="C21" s="175">
        <f>SUM(C22:C24)</f>
        <v>0</v>
      </c>
      <c r="D21" s="175">
        <f>SUM(D22:D24)</f>
        <v>0</v>
      </c>
      <c r="E21" s="175">
        <f>SUM(E22:E24)</f>
        <v>0</v>
      </c>
      <c r="F21" s="175">
        <f>SUM(F22:F24)</f>
        <v>0</v>
      </c>
      <c r="G21" s="123">
        <f t="shared" si="0"/>
        <v>0</v>
      </c>
      <c r="H21" s="197" t="e">
        <f t="shared" si="1"/>
        <v>#DIV/0!</v>
      </c>
    </row>
    <row r="22" spans="1:8" ht="19.5" customHeight="1">
      <c r="A22" s="8" t="s">
        <v>83</v>
      </c>
      <c r="B22" s="6">
        <v>3131</v>
      </c>
      <c r="C22" s="123" t="s">
        <v>235</v>
      </c>
      <c r="D22" s="123" t="s">
        <v>235</v>
      </c>
      <c r="E22" s="123" t="s">
        <v>235</v>
      </c>
      <c r="F22" s="123" t="s">
        <v>235</v>
      </c>
      <c r="G22" s="200" t="e">
        <f t="shared" si="0"/>
        <v>#VALUE!</v>
      </c>
      <c r="H22" s="197" t="e">
        <f t="shared" si="1"/>
        <v>#VALUE!</v>
      </c>
    </row>
    <row r="23" spans="1:8" ht="19.5" customHeight="1">
      <c r="A23" s="8" t="s">
        <v>86</v>
      </c>
      <c r="B23" s="6">
        <v>3132</v>
      </c>
      <c r="C23" s="123" t="s">
        <v>235</v>
      </c>
      <c r="D23" s="123" t="s">
        <v>235</v>
      </c>
      <c r="E23" s="123" t="s">
        <v>235</v>
      </c>
      <c r="F23" s="123" t="s">
        <v>235</v>
      </c>
      <c r="G23" s="200" t="e">
        <f t="shared" si="0"/>
        <v>#VALUE!</v>
      </c>
      <c r="H23" s="197" t="e">
        <f t="shared" si="1"/>
        <v>#VALUE!</v>
      </c>
    </row>
    <row r="24" spans="1:8" ht="19.5" customHeight="1">
      <c r="A24" s="8" t="s">
        <v>104</v>
      </c>
      <c r="B24" s="6">
        <v>3133</v>
      </c>
      <c r="C24" s="123" t="s">
        <v>235</v>
      </c>
      <c r="D24" s="123" t="s">
        <v>235</v>
      </c>
      <c r="E24" s="123" t="s">
        <v>235</v>
      </c>
      <c r="F24" s="123" t="s">
        <v>235</v>
      </c>
      <c r="G24" s="200" t="e">
        <f t="shared" si="0"/>
        <v>#VALUE!</v>
      </c>
      <c r="H24" s="197" t="e">
        <f t="shared" si="1"/>
        <v>#VALUE!</v>
      </c>
    </row>
    <row r="25" spans="1:8" ht="34.5" customHeight="1">
      <c r="A25" s="8" t="s">
        <v>289</v>
      </c>
      <c r="B25" s="9">
        <v>3140</v>
      </c>
      <c r="C25" s="175">
        <f>SUM(C26:C31,C34)</f>
        <v>-147.90500000000003</v>
      </c>
      <c r="D25" s="175">
        <f>SUM(D26:D31,D34)</f>
        <v>-311.82000000000005</v>
      </c>
      <c r="E25" s="175">
        <f>SUM(E26:E31,E34)</f>
        <v>-68.08</v>
      </c>
      <c r="F25" s="175">
        <f>SUM(F26:F31,F34)</f>
        <v>-187.13</v>
      </c>
      <c r="G25" s="123">
        <f t="shared" si="0"/>
        <v>-119.05</v>
      </c>
      <c r="H25" s="153">
        <f t="shared" si="1"/>
        <v>274.86780258519389</v>
      </c>
    </row>
    <row r="26" spans="1:8" ht="19.5" customHeight="1">
      <c r="A26" s="8" t="s">
        <v>270</v>
      </c>
      <c r="B26" s="6">
        <v>3141</v>
      </c>
      <c r="C26" s="123">
        <f>'I. Фін результат'!C78</f>
        <v>-0.2</v>
      </c>
      <c r="D26" s="123">
        <f>'I. Фін результат'!D78</f>
        <v>-0.2</v>
      </c>
      <c r="E26" s="123">
        <f>'I. Фін результат'!E78</f>
        <v>-0.3</v>
      </c>
      <c r="F26" s="123">
        <f>'I. Фін результат'!F78</f>
        <v>-0.1</v>
      </c>
      <c r="G26" s="200">
        <f t="shared" si="0"/>
        <v>0.19999999999999998</v>
      </c>
      <c r="H26" s="197">
        <f t="shared" si="1"/>
        <v>33.333333333333336</v>
      </c>
    </row>
    <row r="27" spans="1:8" ht="19.5" customHeight="1">
      <c r="A27" s="8" t="s">
        <v>271</v>
      </c>
      <c r="B27" s="6">
        <v>3142</v>
      </c>
      <c r="C27" s="123" t="s">
        <v>235</v>
      </c>
      <c r="D27" s="123">
        <f>-'ІІ. Розр. з бюджетом'!D22</f>
        <v>-107.19999999999999</v>
      </c>
      <c r="E27" s="123" t="s">
        <v>235</v>
      </c>
      <c r="F27" s="123">
        <f>-'ІІ. Розр. з бюджетом'!F22</f>
        <v>-70.599999999999994</v>
      </c>
      <c r="G27" s="200" t="e">
        <f t="shared" si="0"/>
        <v>#VALUE!</v>
      </c>
      <c r="H27" s="197" t="e">
        <f t="shared" si="1"/>
        <v>#VALUE!</v>
      </c>
    </row>
    <row r="28" spans="1:8" ht="19.5" customHeight="1">
      <c r="A28" s="8" t="s">
        <v>78</v>
      </c>
      <c r="B28" s="6">
        <v>3143</v>
      </c>
      <c r="C28" s="123" t="s">
        <v>235</v>
      </c>
      <c r="D28" s="123" t="s">
        <v>235</v>
      </c>
      <c r="E28" s="123" t="s">
        <v>235</v>
      </c>
      <c r="F28" s="123" t="s">
        <v>235</v>
      </c>
      <c r="G28" s="200" t="e">
        <f t="shared" si="0"/>
        <v>#VALUE!</v>
      </c>
      <c r="H28" s="197" t="e">
        <f t="shared" si="1"/>
        <v>#VALUE!</v>
      </c>
    </row>
    <row r="29" spans="1:8" ht="20.100000000000001" customHeight="1">
      <c r="A29" s="8" t="s">
        <v>272</v>
      </c>
      <c r="B29" s="6">
        <v>3144</v>
      </c>
      <c r="C29" s="123" t="s">
        <v>235</v>
      </c>
      <c r="D29" s="123" t="s">
        <v>235</v>
      </c>
      <c r="E29" s="123" t="s">
        <v>235</v>
      </c>
      <c r="F29" s="123" t="s">
        <v>235</v>
      </c>
      <c r="G29" s="200" t="e">
        <f t="shared" si="0"/>
        <v>#VALUE!</v>
      </c>
      <c r="H29" s="197" t="e">
        <f t="shared" si="1"/>
        <v>#VALUE!</v>
      </c>
    </row>
    <row r="30" spans="1:8" ht="20.100000000000001" customHeight="1">
      <c r="A30" s="8" t="s">
        <v>77</v>
      </c>
      <c r="B30" s="6">
        <v>3145</v>
      </c>
      <c r="C30" s="123">
        <f>-'ІІ. Розр. з бюджетом'!C31</f>
        <v>-64.8</v>
      </c>
      <c r="D30" s="123">
        <f>-'ІІ. Розр. з бюджетом'!D31</f>
        <v>-94.4</v>
      </c>
      <c r="E30" s="123">
        <f>-'ІІ. Розр. з бюджетом'!E31</f>
        <v>-31.5</v>
      </c>
      <c r="F30" s="123">
        <f>-'ІІ. Розр. з бюджетом'!F31</f>
        <v>-54.4</v>
      </c>
      <c r="G30" s="123">
        <f t="shared" si="0"/>
        <v>-22.9</v>
      </c>
      <c r="H30" s="153">
        <f t="shared" si="1"/>
        <v>172.69841269841268</v>
      </c>
    </row>
    <row r="31" spans="1:8" ht="20.100000000000001" customHeight="1">
      <c r="A31" s="8" t="s">
        <v>278</v>
      </c>
      <c r="B31" s="6">
        <v>3146</v>
      </c>
      <c r="C31" s="175">
        <f>SUM(C32,C33)</f>
        <v>-0.10500000000000086</v>
      </c>
      <c r="D31" s="175">
        <f>SUM(D32,D33)</f>
        <v>-0.12000000000002559</v>
      </c>
      <c r="E31" s="175">
        <f>SUM(E32,E33)</f>
        <v>-0.18</v>
      </c>
      <c r="F31" s="175">
        <f>SUM(F32,F33)</f>
        <v>-2.9999999999997438E-2</v>
      </c>
      <c r="G31" s="123">
        <f t="shared" si="0"/>
        <v>0.15000000000000255</v>
      </c>
      <c r="H31" s="197">
        <f t="shared" si="1"/>
        <v>16.666666666665243</v>
      </c>
    </row>
    <row r="32" spans="1:8" ht="19.5" customHeight="1">
      <c r="A32" s="8" t="s">
        <v>273</v>
      </c>
      <c r="B32" s="6" t="s">
        <v>298</v>
      </c>
      <c r="C32" s="123" t="s">
        <v>235</v>
      </c>
      <c r="D32" s="123" t="s">
        <v>235</v>
      </c>
      <c r="E32" s="123" t="s">
        <v>235</v>
      </c>
      <c r="F32" s="123" t="s">
        <v>235</v>
      </c>
      <c r="G32" s="200" t="e">
        <f t="shared" si="0"/>
        <v>#VALUE!</v>
      </c>
      <c r="H32" s="197" t="e">
        <f t="shared" si="1"/>
        <v>#VALUE!</v>
      </c>
    </row>
    <row r="33" spans="1:8" ht="37.5">
      <c r="A33" s="8" t="s">
        <v>274</v>
      </c>
      <c r="B33" s="6" t="s">
        <v>299</v>
      </c>
      <c r="C33" s="123">
        <f>'ІІ. Розр. з бюджетом'!C10</f>
        <v>-0.10500000000000086</v>
      </c>
      <c r="D33" s="123">
        <f>'ІІ. Розр. з бюджетом'!D10</f>
        <v>-0.12000000000002559</v>
      </c>
      <c r="E33" s="123">
        <f>'ІІ. Розр. з бюджетом'!E10</f>
        <v>-0.18</v>
      </c>
      <c r="F33" s="123">
        <f>'ІІ. Розр. з бюджетом'!F10</f>
        <v>-2.9999999999997438E-2</v>
      </c>
      <c r="G33" s="123">
        <f t="shared" si="0"/>
        <v>0.15000000000000255</v>
      </c>
      <c r="H33" s="197">
        <f t="shared" si="1"/>
        <v>16.666666666665243</v>
      </c>
    </row>
    <row r="34" spans="1:8" ht="20.100000000000001" customHeight="1">
      <c r="A34" s="8" t="s">
        <v>460</v>
      </c>
      <c r="B34" s="6">
        <v>3150</v>
      </c>
      <c r="C34" s="123">
        <f>-'ІІ. Розр. з бюджетом'!C34+-'ІІ. Розр. з бюджетом'!C35</f>
        <v>-82.800000000000011</v>
      </c>
      <c r="D34" s="123">
        <f>-'ІІ. Розр. з бюджетом'!D34+-'ІІ. Розр. з бюджетом'!D35</f>
        <v>-109.89999999999999</v>
      </c>
      <c r="E34" s="123">
        <f>-'ІІ. Розр. з бюджетом'!E34+-'ІІ. Розр. з бюджетом'!E35</f>
        <v>-36.1</v>
      </c>
      <c r="F34" s="123">
        <f>-'ІІ. Розр. з бюджетом'!F34+-'ІІ. Розр. з бюджетом'!F35</f>
        <v>-62</v>
      </c>
      <c r="G34" s="123">
        <f t="shared" si="0"/>
        <v>-25.9</v>
      </c>
      <c r="H34" s="153">
        <f t="shared" si="1"/>
        <v>171.74515235457065</v>
      </c>
    </row>
    <row r="35" spans="1:8" ht="20.100000000000001" customHeight="1">
      <c r="A35" s="8" t="s">
        <v>275</v>
      </c>
      <c r="B35" s="9">
        <v>3160</v>
      </c>
      <c r="C35" s="123" t="s">
        <v>235</v>
      </c>
      <c r="D35" s="123" t="s">
        <v>235</v>
      </c>
      <c r="E35" s="123" t="s">
        <v>235</v>
      </c>
      <c r="F35" s="123" t="s">
        <v>235</v>
      </c>
      <c r="G35" s="200" t="e">
        <f t="shared" si="0"/>
        <v>#VALUE!</v>
      </c>
      <c r="H35" s="197" t="e">
        <f t="shared" si="1"/>
        <v>#VALUE!</v>
      </c>
    </row>
    <row r="36" spans="1:8" ht="20.100000000000001" customHeight="1">
      <c r="A36" s="8" t="s">
        <v>407</v>
      </c>
      <c r="B36" s="9">
        <v>3170</v>
      </c>
      <c r="C36" s="123" t="s">
        <v>235</v>
      </c>
      <c r="D36" s="123" t="s">
        <v>235</v>
      </c>
      <c r="E36" s="123" t="s">
        <v>235</v>
      </c>
      <c r="F36" s="123" t="s">
        <v>235</v>
      </c>
      <c r="G36" s="200" t="e">
        <f t="shared" si="0"/>
        <v>#VALUE!</v>
      </c>
      <c r="H36" s="197" t="e">
        <f t="shared" si="1"/>
        <v>#VALUE!</v>
      </c>
    </row>
    <row r="37" spans="1:8" ht="20.100000000000001" customHeight="1">
      <c r="A37" s="150" t="s">
        <v>294</v>
      </c>
      <c r="B37" s="139">
        <v>3195</v>
      </c>
      <c r="C37" s="176">
        <f>SUM(C7,C18)</f>
        <v>-72.805000000000007</v>
      </c>
      <c r="D37" s="176">
        <f>SUM(D7,D18)</f>
        <v>-215.71999999999991</v>
      </c>
      <c r="E37" s="176">
        <f>SUM(E7,E18)</f>
        <v>-31.579999999999984</v>
      </c>
      <c r="F37" s="176">
        <f>SUM(F7,F18)</f>
        <v>-129.82999999999998</v>
      </c>
      <c r="G37" s="168">
        <f t="shared" si="0"/>
        <v>-98.25</v>
      </c>
      <c r="H37" s="154">
        <f t="shared" si="1"/>
        <v>411.11462951234978</v>
      </c>
    </row>
    <row r="38" spans="1:8" ht="20.100000000000001" customHeight="1">
      <c r="A38" s="163" t="s">
        <v>300</v>
      </c>
      <c r="B38" s="137"/>
      <c r="C38" s="181"/>
      <c r="D38" s="181"/>
      <c r="E38" s="181"/>
      <c r="F38" s="181"/>
      <c r="G38" s="123">
        <f t="shared" si="0"/>
        <v>0</v>
      </c>
      <c r="H38" s="197" t="e">
        <f t="shared" si="1"/>
        <v>#DIV/0!</v>
      </c>
    </row>
    <row r="39" spans="1:8" ht="20.100000000000001" customHeight="1">
      <c r="A39" s="149" t="s">
        <v>266</v>
      </c>
      <c r="B39" s="136">
        <v>3200</v>
      </c>
      <c r="C39" s="176">
        <f>SUM(C40:C43)</f>
        <v>0</v>
      </c>
      <c r="D39" s="176">
        <f>SUM(D40:D43)</f>
        <v>0</v>
      </c>
      <c r="E39" s="176">
        <f>SUM(E40:E43)</f>
        <v>0</v>
      </c>
      <c r="F39" s="176">
        <f>SUM(F40:F43)</f>
        <v>0</v>
      </c>
      <c r="G39" s="168">
        <f t="shared" si="0"/>
        <v>0</v>
      </c>
      <c r="H39" s="199" t="e">
        <f t="shared" si="1"/>
        <v>#DIV/0!</v>
      </c>
    </row>
    <row r="40" spans="1:8" ht="20.100000000000001" customHeight="1">
      <c r="A40" s="8" t="s">
        <v>290</v>
      </c>
      <c r="B40" s="6">
        <v>3210</v>
      </c>
      <c r="C40" s="123"/>
      <c r="D40" s="123"/>
      <c r="E40" s="123"/>
      <c r="F40" s="123"/>
      <c r="G40" s="123">
        <f t="shared" si="0"/>
        <v>0</v>
      </c>
      <c r="H40" s="197" t="e">
        <f t="shared" si="1"/>
        <v>#DIV/0!</v>
      </c>
    </row>
    <row r="41" spans="1:8" ht="20.100000000000001" customHeight="1">
      <c r="A41" s="8" t="s">
        <v>291</v>
      </c>
      <c r="B41" s="9">
        <v>3220</v>
      </c>
      <c r="C41" s="123"/>
      <c r="D41" s="123"/>
      <c r="E41" s="123"/>
      <c r="F41" s="123"/>
      <c r="G41" s="123">
        <f t="shared" si="0"/>
        <v>0</v>
      </c>
      <c r="H41" s="197" t="e">
        <f t="shared" si="1"/>
        <v>#DIV/0!</v>
      </c>
    </row>
    <row r="42" spans="1:8" ht="20.100000000000001" customHeight="1">
      <c r="A42" s="8" t="s">
        <v>50</v>
      </c>
      <c r="B42" s="9">
        <v>3230</v>
      </c>
      <c r="C42" s="123"/>
      <c r="D42" s="123"/>
      <c r="E42" s="123"/>
      <c r="F42" s="123"/>
      <c r="G42" s="123">
        <f t="shared" si="0"/>
        <v>0</v>
      </c>
      <c r="H42" s="197" t="e">
        <f t="shared" si="1"/>
        <v>#DIV/0!</v>
      </c>
    </row>
    <row r="43" spans="1:8" ht="20.100000000000001" customHeight="1">
      <c r="A43" s="8" t="s">
        <v>411</v>
      </c>
      <c r="B43" s="9">
        <v>3240</v>
      </c>
      <c r="C43" s="123"/>
      <c r="D43" s="123"/>
      <c r="E43" s="123"/>
      <c r="F43" s="123"/>
      <c r="G43" s="123">
        <f t="shared" si="0"/>
        <v>0</v>
      </c>
      <c r="H43" s="197" t="e">
        <f t="shared" si="1"/>
        <v>#DIV/0!</v>
      </c>
    </row>
    <row r="44" spans="1:8" ht="20.100000000000001" customHeight="1">
      <c r="A44" s="10" t="s">
        <v>281</v>
      </c>
      <c r="B44" s="11">
        <v>3255</v>
      </c>
      <c r="C44" s="176">
        <f>SUM(C45:C49)</f>
        <v>0</v>
      </c>
      <c r="D44" s="176">
        <f>SUM(D45:D49)</f>
        <v>0</v>
      </c>
      <c r="E44" s="176">
        <f>SUM(E45:E49)</f>
        <v>0</v>
      </c>
      <c r="F44" s="176">
        <f>SUM(F45:F49)</f>
        <v>0</v>
      </c>
      <c r="G44" s="168">
        <f t="shared" si="0"/>
        <v>0</v>
      </c>
      <c r="H44" s="199" t="e">
        <f t="shared" si="1"/>
        <v>#DIV/0!</v>
      </c>
    </row>
    <row r="45" spans="1:8" ht="20.100000000000001" customHeight="1">
      <c r="A45" s="8" t="s">
        <v>412</v>
      </c>
      <c r="B45" s="9">
        <v>3260</v>
      </c>
      <c r="C45" s="123" t="s">
        <v>235</v>
      </c>
      <c r="D45" s="123" t="s">
        <v>235</v>
      </c>
      <c r="E45" s="123" t="s">
        <v>235</v>
      </c>
      <c r="F45" s="123" t="s">
        <v>235</v>
      </c>
      <c r="G45" s="200" t="e">
        <f t="shared" si="0"/>
        <v>#VALUE!</v>
      </c>
      <c r="H45" s="197" t="e">
        <f t="shared" si="1"/>
        <v>#VALUE!</v>
      </c>
    </row>
    <row r="46" spans="1:8" ht="20.100000000000001" customHeight="1">
      <c r="A46" s="8" t="s">
        <v>413</v>
      </c>
      <c r="B46" s="9">
        <v>3265</v>
      </c>
      <c r="C46" s="123" t="s">
        <v>235</v>
      </c>
      <c r="D46" s="123" t="s">
        <v>235</v>
      </c>
      <c r="E46" s="123" t="s">
        <v>235</v>
      </c>
      <c r="F46" s="123" t="s">
        <v>235</v>
      </c>
      <c r="G46" s="200" t="e">
        <f t="shared" si="0"/>
        <v>#VALUE!</v>
      </c>
      <c r="H46" s="197" t="e">
        <f t="shared" si="1"/>
        <v>#VALUE!</v>
      </c>
    </row>
    <row r="47" spans="1:8" ht="20.100000000000001" customHeight="1">
      <c r="A47" s="8" t="s">
        <v>414</v>
      </c>
      <c r="B47" s="9">
        <v>3270</v>
      </c>
      <c r="C47" s="123" t="s">
        <v>235</v>
      </c>
      <c r="D47" s="123" t="s">
        <v>235</v>
      </c>
      <c r="E47" s="123" t="s">
        <v>235</v>
      </c>
      <c r="F47" s="123" t="s">
        <v>235</v>
      </c>
      <c r="G47" s="200" t="e">
        <f t="shared" si="0"/>
        <v>#VALUE!</v>
      </c>
      <c r="H47" s="197" t="e">
        <f t="shared" si="1"/>
        <v>#VALUE!</v>
      </c>
    </row>
    <row r="48" spans="1:8" ht="20.100000000000001" customHeight="1">
      <c r="A48" s="8" t="s">
        <v>51</v>
      </c>
      <c r="B48" s="9">
        <v>3275</v>
      </c>
      <c r="C48" s="123" t="s">
        <v>235</v>
      </c>
      <c r="D48" s="123" t="s">
        <v>235</v>
      </c>
      <c r="E48" s="123" t="s">
        <v>235</v>
      </c>
      <c r="F48" s="123" t="s">
        <v>235</v>
      </c>
      <c r="G48" s="200" t="e">
        <f t="shared" si="0"/>
        <v>#VALUE!</v>
      </c>
      <c r="H48" s="197" t="e">
        <f t="shared" si="1"/>
        <v>#VALUE!</v>
      </c>
    </row>
    <row r="49" spans="1:8" ht="20.100000000000001" customHeight="1">
      <c r="A49" s="8" t="s">
        <v>407</v>
      </c>
      <c r="B49" s="9">
        <v>3280</v>
      </c>
      <c r="C49" s="123" t="s">
        <v>235</v>
      </c>
      <c r="D49" s="123" t="s">
        <v>235</v>
      </c>
      <c r="E49" s="123" t="s">
        <v>235</v>
      </c>
      <c r="F49" s="123" t="s">
        <v>235</v>
      </c>
      <c r="G49" s="200" t="e">
        <f t="shared" si="0"/>
        <v>#VALUE!</v>
      </c>
      <c r="H49" s="197" t="e">
        <f t="shared" si="1"/>
        <v>#VALUE!</v>
      </c>
    </row>
    <row r="50" spans="1:8" ht="20.100000000000001" customHeight="1">
      <c r="A50" s="151" t="s">
        <v>124</v>
      </c>
      <c r="B50" s="139">
        <v>3295</v>
      </c>
      <c r="C50" s="176">
        <f>SUM(C39,C44)</f>
        <v>0</v>
      </c>
      <c r="D50" s="176">
        <f>SUM(D39,D44)</f>
        <v>0</v>
      </c>
      <c r="E50" s="176">
        <f>SUM(E39,E44)</f>
        <v>0</v>
      </c>
      <c r="F50" s="176">
        <f>SUM(F39,F44)</f>
        <v>0</v>
      </c>
      <c r="G50" s="168">
        <f t="shared" si="0"/>
        <v>0</v>
      </c>
      <c r="H50" s="199" t="e">
        <f t="shared" si="1"/>
        <v>#DIV/0!</v>
      </c>
    </row>
    <row r="51" spans="1:8" ht="20.100000000000001" customHeight="1">
      <c r="A51" s="163" t="s">
        <v>301</v>
      </c>
      <c r="B51" s="137"/>
      <c r="C51" s="181"/>
      <c r="D51" s="181"/>
      <c r="E51" s="181"/>
      <c r="F51" s="181"/>
      <c r="G51" s="123">
        <f t="shared" si="0"/>
        <v>0</v>
      </c>
      <c r="H51" s="197" t="e">
        <f t="shared" si="1"/>
        <v>#DIV/0!</v>
      </c>
    </row>
    <row r="52" spans="1:8" ht="20.100000000000001" customHeight="1">
      <c r="A52" s="10" t="s">
        <v>267</v>
      </c>
      <c r="B52" s="11">
        <v>3300</v>
      </c>
      <c r="C52" s="176">
        <f>SUM(C53,C54,C58)</f>
        <v>0</v>
      </c>
      <c r="D52" s="176">
        <f>SUM(D53,D54,D58)</f>
        <v>0</v>
      </c>
      <c r="E52" s="176">
        <f>SUM(E53,E54,E58)</f>
        <v>0</v>
      </c>
      <c r="F52" s="176">
        <f>SUM(F53,F54,F58)</f>
        <v>0</v>
      </c>
      <c r="G52" s="168">
        <f t="shared" si="0"/>
        <v>0</v>
      </c>
      <c r="H52" s="199" t="e">
        <f t="shared" si="1"/>
        <v>#DIV/0!</v>
      </c>
    </row>
    <row r="53" spans="1:8" ht="20.100000000000001" customHeight="1">
      <c r="A53" s="8" t="s">
        <v>292</v>
      </c>
      <c r="B53" s="9">
        <v>3310</v>
      </c>
      <c r="C53" s="123"/>
      <c r="D53" s="123"/>
      <c r="E53" s="123"/>
      <c r="F53" s="123"/>
      <c r="G53" s="123">
        <f t="shared" si="0"/>
        <v>0</v>
      </c>
      <c r="H53" s="197" t="e">
        <f t="shared" si="1"/>
        <v>#DIV/0!</v>
      </c>
    </row>
    <row r="54" spans="1:8" ht="20.100000000000001" customHeight="1">
      <c r="A54" s="8" t="s">
        <v>277</v>
      </c>
      <c r="B54" s="9">
        <v>3320</v>
      </c>
      <c r="C54" s="175">
        <f>SUM(C55:C57)</f>
        <v>0</v>
      </c>
      <c r="D54" s="175">
        <f>SUM(D55:D57)</f>
        <v>0</v>
      </c>
      <c r="E54" s="175">
        <f>SUM(E55:E57)</f>
        <v>0</v>
      </c>
      <c r="F54" s="175">
        <f>SUM(F55:F57)</f>
        <v>0</v>
      </c>
      <c r="G54" s="123">
        <f t="shared" si="0"/>
        <v>0</v>
      </c>
      <c r="H54" s="197" t="e">
        <f t="shared" si="1"/>
        <v>#DIV/0!</v>
      </c>
    </row>
    <row r="55" spans="1:8" ht="20.100000000000001" customHeight="1">
      <c r="A55" s="8" t="s">
        <v>83</v>
      </c>
      <c r="B55" s="6">
        <v>3321</v>
      </c>
      <c r="C55" s="123"/>
      <c r="D55" s="123"/>
      <c r="E55" s="123"/>
      <c r="F55" s="123"/>
      <c r="G55" s="123">
        <f t="shared" si="0"/>
        <v>0</v>
      </c>
      <c r="H55" s="197" t="e">
        <f t="shared" si="1"/>
        <v>#DIV/0!</v>
      </c>
    </row>
    <row r="56" spans="1:8" ht="20.100000000000001" customHeight="1">
      <c r="A56" s="8" t="s">
        <v>86</v>
      </c>
      <c r="B56" s="6">
        <v>3322</v>
      </c>
      <c r="C56" s="123"/>
      <c r="D56" s="123"/>
      <c r="E56" s="123"/>
      <c r="F56" s="123"/>
      <c r="G56" s="123">
        <f t="shared" si="0"/>
        <v>0</v>
      </c>
      <c r="H56" s="197" t="e">
        <f t="shared" si="1"/>
        <v>#DIV/0!</v>
      </c>
    </row>
    <row r="57" spans="1:8" ht="20.100000000000001" customHeight="1">
      <c r="A57" s="8" t="s">
        <v>104</v>
      </c>
      <c r="B57" s="6">
        <v>3323</v>
      </c>
      <c r="C57" s="123"/>
      <c r="D57" s="123"/>
      <c r="E57" s="123"/>
      <c r="F57" s="123"/>
      <c r="G57" s="123">
        <f t="shared" si="0"/>
        <v>0</v>
      </c>
      <c r="H57" s="197" t="e">
        <f t="shared" si="1"/>
        <v>#DIV/0!</v>
      </c>
    </row>
    <row r="58" spans="1:8" ht="20.100000000000001" customHeight="1">
      <c r="A58" s="8" t="s">
        <v>411</v>
      </c>
      <c r="B58" s="9">
        <v>3340</v>
      </c>
      <c r="C58" s="123"/>
      <c r="D58" s="123"/>
      <c r="E58" s="123"/>
      <c r="F58" s="123"/>
      <c r="G58" s="123">
        <f t="shared" si="0"/>
        <v>0</v>
      </c>
      <c r="H58" s="197" t="e">
        <f t="shared" si="1"/>
        <v>#DIV/0!</v>
      </c>
    </row>
    <row r="59" spans="1:8" ht="20.100000000000001" customHeight="1">
      <c r="A59" s="10" t="s">
        <v>282</v>
      </c>
      <c r="B59" s="11">
        <v>3345</v>
      </c>
      <c r="C59" s="176">
        <f>SUM(C60,C61,C65,C66)</f>
        <v>0</v>
      </c>
      <c r="D59" s="176">
        <f>SUM(D60,D61,D65,D66)</f>
        <v>0</v>
      </c>
      <c r="E59" s="176">
        <f>SUM(E60,E61,E65,E66)</f>
        <v>0</v>
      </c>
      <c r="F59" s="176">
        <f>SUM(F60,F61,F65,F66)</f>
        <v>0</v>
      </c>
      <c r="G59" s="168">
        <f t="shared" si="0"/>
        <v>0</v>
      </c>
      <c r="H59" s="199" t="e">
        <f t="shared" si="1"/>
        <v>#DIV/0!</v>
      </c>
    </row>
    <row r="60" spans="1:8" ht="20.100000000000001" customHeight="1">
      <c r="A60" s="8" t="s">
        <v>293</v>
      </c>
      <c r="B60" s="9">
        <v>3350</v>
      </c>
      <c r="C60" s="123" t="s">
        <v>235</v>
      </c>
      <c r="D60" s="123" t="s">
        <v>235</v>
      </c>
      <c r="E60" s="123" t="s">
        <v>235</v>
      </c>
      <c r="F60" s="123" t="s">
        <v>235</v>
      </c>
      <c r="G60" s="200" t="e">
        <f t="shared" si="0"/>
        <v>#VALUE!</v>
      </c>
      <c r="H60" s="197" t="e">
        <f t="shared" si="1"/>
        <v>#VALUE!</v>
      </c>
    </row>
    <row r="61" spans="1:8" ht="20.100000000000001" customHeight="1">
      <c r="A61" s="8" t="s">
        <v>279</v>
      </c>
      <c r="B61" s="6">
        <v>3360</v>
      </c>
      <c r="C61" s="175">
        <f>SUM(C62:C64)</f>
        <v>0</v>
      </c>
      <c r="D61" s="175">
        <f>SUM(D62:D64)</f>
        <v>0</v>
      </c>
      <c r="E61" s="175">
        <f>SUM(E62:E64)</f>
        <v>0</v>
      </c>
      <c r="F61" s="175">
        <f>SUM(F62:F64)</f>
        <v>0</v>
      </c>
      <c r="G61" s="200">
        <f t="shared" si="0"/>
        <v>0</v>
      </c>
      <c r="H61" s="197" t="e">
        <f t="shared" si="1"/>
        <v>#DIV/0!</v>
      </c>
    </row>
    <row r="62" spans="1:8" ht="20.100000000000001" customHeight="1">
      <c r="A62" s="8" t="s">
        <v>83</v>
      </c>
      <c r="B62" s="6">
        <v>3361</v>
      </c>
      <c r="C62" s="123" t="s">
        <v>235</v>
      </c>
      <c r="D62" s="123" t="s">
        <v>235</v>
      </c>
      <c r="E62" s="123" t="s">
        <v>235</v>
      </c>
      <c r="F62" s="123" t="s">
        <v>235</v>
      </c>
      <c r="G62" s="200" t="e">
        <f t="shared" si="0"/>
        <v>#VALUE!</v>
      </c>
      <c r="H62" s="197" t="e">
        <f t="shared" si="1"/>
        <v>#VALUE!</v>
      </c>
    </row>
    <row r="63" spans="1:8" ht="20.100000000000001" customHeight="1">
      <c r="A63" s="8" t="s">
        <v>86</v>
      </c>
      <c r="B63" s="6">
        <v>3362</v>
      </c>
      <c r="C63" s="123" t="s">
        <v>235</v>
      </c>
      <c r="D63" s="123" t="s">
        <v>235</v>
      </c>
      <c r="E63" s="123" t="s">
        <v>235</v>
      </c>
      <c r="F63" s="123" t="s">
        <v>235</v>
      </c>
      <c r="G63" s="200" t="e">
        <f t="shared" si="0"/>
        <v>#VALUE!</v>
      </c>
      <c r="H63" s="197" t="e">
        <f t="shared" si="1"/>
        <v>#VALUE!</v>
      </c>
    </row>
    <row r="64" spans="1:8" ht="20.100000000000001" customHeight="1">
      <c r="A64" s="8" t="s">
        <v>104</v>
      </c>
      <c r="B64" s="6">
        <v>3363</v>
      </c>
      <c r="C64" s="123" t="s">
        <v>235</v>
      </c>
      <c r="D64" s="123" t="s">
        <v>235</v>
      </c>
      <c r="E64" s="123" t="s">
        <v>235</v>
      </c>
      <c r="F64" s="123" t="s">
        <v>235</v>
      </c>
      <c r="G64" s="200" t="e">
        <f t="shared" si="0"/>
        <v>#VALUE!</v>
      </c>
      <c r="H64" s="197" t="e">
        <f t="shared" si="1"/>
        <v>#VALUE!</v>
      </c>
    </row>
    <row r="65" spans="1:8" ht="20.100000000000001" customHeight="1">
      <c r="A65" s="8" t="s">
        <v>276</v>
      </c>
      <c r="B65" s="6">
        <v>3370</v>
      </c>
      <c r="C65" s="123" t="s">
        <v>235</v>
      </c>
      <c r="D65" s="123" t="s">
        <v>235</v>
      </c>
      <c r="E65" s="123" t="s">
        <v>235</v>
      </c>
      <c r="F65" s="123" t="s">
        <v>235</v>
      </c>
      <c r="G65" s="200" t="e">
        <f t="shared" si="0"/>
        <v>#VALUE!</v>
      </c>
      <c r="H65" s="197" t="e">
        <f t="shared" si="1"/>
        <v>#VALUE!</v>
      </c>
    </row>
    <row r="66" spans="1:8" ht="20.100000000000001" customHeight="1">
      <c r="A66" s="8" t="s">
        <v>407</v>
      </c>
      <c r="B66" s="9">
        <v>3380</v>
      </c>
      <c r="C66" s="123" t="s">
        <v>235</v>
      </c>
      <c r="D66" s="123" t="s">
        <v>235</v>
      </c>
      <c r="E66" s="123" t="s">
        <v>235</v>
      </c>
      <c r="F66" s="123" t="s">
        <v>235</v>
      </c>
      <c r="G66" s="200" t="e">
        <f t="shared" si="0"/>
        <v>#VALUE!</v>
      </c>
      <c r="H66" s="197" t="e">
        <f t="shared" si="1"/>
        <v>#VALUE!</v>
      </c>
    </row>
    <row r="67" spans="1:8" ht="20.100000000000001" customHeight="1">
      <c r="A67" s="10" t="s">
        <v>125</v>
      </c>
      <c r="B67" s="11">
        <v>3395</v>
      </c>
      <c r="C67" s="176">
        <f>SUM(C52,C59)</f>
        <v>0</v>
      </c>
      <c r="D67" s="176">
        <f>SUM(D52,D59)</f>
        <v>0</v>
      </c>
      <c r="E67" s="176">
        <f>SUM(E52,E59)</f>
        <v>0</v>
      </c>
      <c r="F67" s="176">
        <f>SUM(F52,F59)</f>
        <v>0</v>
      </c>
      <c r="G67" s="168">
        <f t="shared" si="0"/>
        <v>0</v>
      </c>
      <c r="H67" s="199" t="e">
        <f t="shared" si="1"/>
        <v>#DIV/0!</v>
      </c>
    </row>
    <row r="68" spans="1:8" ht="20.100000000000001" customHeight="1">
      <c r="A68" s="164" t="s">
        <v>31</v>
      </c>
      <c r="B68" s="11">
        <v>3400</v>
      </c>
      <c r="C68" s="176">
        <f>SUM(C37,C50,C67)</f>
        <v>-72.805000000000007</v>
      </c>
      <c r="D68" s="176">
        <f>SUM(D37,D50,D67)</f>
        <v>-215.71999999999991</v>
      </c>
      <c r="E68" s="176">
        <f>SUM(E37,E50,E67)</f>
        <v>-31.579999999999984</v>
      </c>
      <c r="F68" s="176">
        <f>SUM(F37,F50,F67)</f>
        <v>-129.82999999999998</v>
      </c>
      <c r="G68" s="168">
        <f t="shared" si="0"/>
        <v>-98.25</v>
      </c>
      <c r="H68" s="154">
        <f t="shared" si="1"/>
        <v>411.11462951234978</v>
      </c>
    </row>
    <row r="69" spans="1:8" ht="20.100000000000001" customHeight="1">
      <c r="A69" s="8" t="s">
        <v>302</v>
      </c>
      <c r="B69" s="9">
        <v>3405</v>
      </c>
      <c r="C69" s="123">
        <v>46.8</v>
      </c>
      <c r="D69" s="123">
        <v>74.900000000000006</v>
      </c>
      <c r="E69" s="123"/>
      <c r="F69" s="123">
        <v>74.900000000000006</v>
      </c>
      <c r="G69" s="123">
        <f t="shared" si="0"/>
        <v>74.900000000000006</v>
      </c>
      <c r="H69" s="208" t="e">
        <f t="shared" si="1"/>
        <v>#DIV/0!</v>
      </c>
    </row>
    <row r="70" spans="1:8" ht="20.100000000000001" customHeight="1">
      <c r="A70" s="88" t="s">
        <v>127</v>
      </c>
      <c r="B70" s="9">
        <v>3410</v>
      </c>
      <c r="C70" s="123"/>
      <c r="D70" s="123"/>
      <c r="E70" s="123"/>
      <c r="F70" s="123"/>
      <c r="G70" s="123">
        <f t="shared" si="0"/>
        <v>0</v>
      </c>
      <c r="H70" s="208" t="e">
        <f t="shared" si="1"/>
        <v>#DIV/0!</v>
      </c>
    </row>
    <row r="71" spans="1:8" ht="20.100000000000001" customHeight="1">
      <c r="A71" s="8" t="s">
        <v>303</v>
      </c>
      <c r="B71" s="9">
        <v>3415</v>
      </c>
      <c r="C71" s="180">
        <f>SUM(C69,C68,C70)</f>
        <v>-26.00500000000001</v>
      </c>
      <c r="D71" s="180">
        <f>SUM(D69,D68,D70)</f>
        <v>-140.81999999999991</v>
      </c>
      <c r="E71" s="180">
        <f>SUM(E69,E68,E70)</f>
        <v>-31.579999999999984</v>
      </c>
      <c r="F71" s="180">
        <f>SUM(F69,F68,F70)</f>
        <v>-54.929999999999978</v>
      </c>
      <c r="G71" s="123">
        <f t="shared" si="0"/>
        <v>-23.349999999999994</v>
      </c>
      <c r="H71" s="209">
        <f t="shared" si="1"/>
        <v>173.93920202659913</v>
      </c>
    </row>
    <row r="72" spans="1:8" s="16" customFormat="1">
      <c r="A72" s="2"/>
      <c r="B72" s="33"/>
      <c r="C72" s="33"/>
      <c r="D72" s="33"/>
      <c r="E72" s="33"/>
      <c r="F72" s="33"/>
      <c r="G72" s="33"/>
      <c r="H72" s="33"/>
    </row>
    <row r="73" spans="1:8" s="3" customFormat="1" ht="27.75" customHeight="1">
      <c r="A73" s="56" t="s">
        <v>436</v>
      </c>
      <c r="B73" s="1"/>
      <c r="C73" s="239"/>
      <c r="D73" s="239"/>
      <c r="E73" s="81"/>
      <c r="F73" s="237" t="s">
        <v>469</v>
      </c>
      <c r="G73" s="237"/>
      <c r="H73" s="237"/>
    </row>
    <row r="74" spans="1:8">
      <c r="A74" s="76" t="s">
        <v>179</v>
      </c>
      <c r="B74" s="3"/>
      <c r="C74" s="226" t="s">
        <v>73</v>
      </c>
      <c r="D74" s="226"/>
      <c r="E74" s="3"/>
      <c r="F74" s="240" t="s">
        <v>219</v>
      </c>
      <c r="G74" s="240"/>
      <c r="H74" s="240"/>
    </row>
  </sheetData>
  <mergeCells count="9">
    <mergeCell ref="C74:D74"/>
    <mergeCell ref="A1:H1"/>
    <mergeCell ref="A3:A4"/>
    <mergeCell ref="B3:B4"/>
    <mergeCell ref="C3:D3"/>
    <mergeCell ref="E3:H3"/>
    <mergeCell ref="F74:H74"/>
    <mergeCell ref="C73:D73"/>
    <mergeCell ref="F73:H73"/>
  </mergeCells>
  <phoneticPr fontId="3" type="noConversion"/>
  <pageMargins left="1.1811023622047245" right="0.19" top="0.2" bottom="0.17" header="0.19685039370078741" footer="0.17"/>
  <pageSetup paperSize="9" scale="57" orientation="landscape" r:id="rId1"/>
  <headerFooter alignWithMargins="0">
    <oddHeader xml:space="preserve">&amp;C
&amp;"Times New Roman,обычный"&amp;14 &amp;R&amp;"Times New Roman,обычный"&amp;14Продовження додатка 2
Таблиця 3
</oddHeader>
  </headerFooter>
  <ignoredErrors>
    <ignoredError sqref="H19:H71 H7:H18 G19:G7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99"/>
  </sheetPr>
  <dimension ref="A2:O184"/>
  <sheetViews>
    <sheetView zoomScale="75" zoomScaleSheetLayoutView="55" workbookViewId="0">
      <selection activeCell="F19" sqref="F19"/>
    </sheetView>
  </sheetViews>
  <sheetFormatPr defaultRowHeight="18.75"/>
  <cols>
    <col min="1" max="1" width="82.28515625" style="3" customWidth="1"/>
    <col min="2" max="2" width="9.85546875" style="25" customWidth="1"/>
    <col min="3" max="7" width="25.7109375" style="25" customWidth="1"/>
    <col min="8" max="8" width="21.140625" style="25" customWidth="1"/>
    <col min="9" max="9" width="9.5703125" style="3" customWidth="1"/>
    <col min="10" max="10" width="9.85546875" style="3" customWidth="1"/>
    <col min="11" max="16384" width="9.140625" style="3"/>
  </cols>
  <sheetData>
    <row r="2" spans="1:15">
      <c r="A2" s="217" t="s">
        <v>150</v>
      </c>
      <c r="B2" s="217"/>
      <c r="C2" s="217"/>
      <c r="D2" s="217"/>
      <c r="E2" s="217"/>
      <c r="F2" s="217"/>
      <c r="G2" s="217"/>
      <c r="H2" s="217"/>
    </row>
    <row r="3" spans="1:15">
      <c r="A3" s="251"/>
      <c r="B3" s="251"/>
      <c r="C3" s="251"/>
      <c r="D3" s="251"/>
      <c r="E3" s="251"/>
      <c r="F3" s="251"/>
      <c r="G3" s="251"/>
      <c r="H3" s="251"/>
    </row>
    <row r="4" spans="1:15" ht="43.5" customHeight="1">
      <c r="A4" s="249" t="s">
        <v>196</v>
      </c>
      <c r="B4" s="213" t="s">
        <v>18</v>
      </c>
      <c r="C4" s="213" t="s">
        <v>161</v>
      </c>
      <c r="D4" s="213"/>
      <c r="E4" s="214" t="s">
        <v>386</v>
      </c>
      <c r="F4" s="214"/>
      <c r="G4" s="214"/>
      <c r="H4" s="214"/>
    </row>
    <row r="5" spans="1:15" ht="56.25" customHeight="1">
      <c r="A5" s="250"/>
      <c r="B5" s="213"/>
      <c r="C5" s="7" t="s">
        <v>183</v>
      </c>
      <c r="D5" s="7" t="s">
        <v>184</v>
      </c>
      <c r="E5" s="7" t="s">
        <v>185</v>
      </c>
      <c r="F5" s="7" t="s">
        <v>172</v>
      </c>
      <c r="G5" s="71" t="s">
        <v>191</v>
      </c>
      <c r="H5" s="71" t="s">
        <v>192</v>
      </c>
    </row>
    <row r="6" spans="1:15" ht="15.75" customHeight="1">
      <c r="A6" s="6">
        <v>1</v>
      </c>
      <c r="B6" s="7">
        <v>2</v>
      </c>
      <c r="C6" s="6">
        <v>3</v>
      </c>
      <c r="D6" s="7">
        <v>4</v>
      </c>
      <c r="E6" s="6">
        <v>5</v>
      </c>
      <c r="F6" s="7">
        <v>6</v>
      </c>
      <c r="G6" s="6">
        <v>7</v>
      </c>
      <c r="H6" s="7">
        <v>8</v>
      </c>
    </row>
    <row r="7" spans="1:15" s="5" customFormat="1" ht="37.5">
      <c r="A7" s="10" t="s">
        <v>76</v>
      </c>
      <c r="B7" s="66">
        <v>4000</v>
      </c>
      <c r="C7" s="155">
        <f>SUM(C8:C13)</f>
        <v>0</v>
      </c>
      <c r="D7" s="155">
        <f>SUM(D8:D13)</f>
        <v>0</v>
      </c>
      <c r="E7" s="155">
        <f>SUM(E8:E13)</f>
        <v>0</v>
      </c>
      <c r="F7" s="155">
        <f>SUM(F8:F13)</f>
        <v>0</v>
      </c>
      <c r="G7" s="121">
        <f>F7-E7</f>
        <v>0</v>
      </c>
      <c r="H7" s="199" t="e">
        <f>(F7/E7)*100</f>
        <v>#DIV/0!</v>
      </c>
    </row>
    <row r="8" spans="1:15" ht="20.100000000000001" customHeight="1">
      <c r="A8" s="8" t="s">
        <v>1</v>
      </c>
      <c r="B8" s="67" t="s">
        <v>155</v>
      </c>
      <c r="C8" s="112"/>
      <c r="D8" s="112"/>
      <c r="E8" s="112"/>
      <c r="F8" s="112"/>
      <c r="G8" s="112">
        <f t="shared" ref="G8:G13" si="0">F8-E8</f>
        <v>0</v>
      </c>
      <c r="H8" s="197" t="e">
        <f t="shared" ref="H8:H13" si="1">(F8/E8)*100</f>
        <v>#DIV/0!</v>
      </c>
    </row>
    <row r="9" spans="1:15" ht="20.100000000000001" customHeight="1">
      <c r="A9" s="8" t="s">
        <v>2</v>
      </c>
      <c r="B9" s="66">
        <v>4020</v>
      </c>
      <c r="C9" s="112"/>
      <c r="D9" s="112"/>
      <c r="E9" s="112"/>
      <c r="F9" s="112"/>
      <c r="G9" s="112">
        <f t="shared" si="0"/>
        <v>0</v>
      </c>
      <c r="H9" s="197" t="e">
        <f t="shared" si="1"/>
        <v>#DIV/0!</v>
      </c>
      <c r="O9" s="22"/>
    </row>
    <row r="10" spans="1:15" ht="19.5" customHeight="1">
      <c r="A10" s="8" t="s">
        <v>30</v>
      </c>
      <c r="B10" s="67">
        <v>4030</v>
      </c>
      <c r="C10" s="112"/>
      <c r="D10" s="112"/>
      <c r="E10" s="112"/>
      <c r="F10" s="112"/>
      <c r="G10" s="112">
        <f t="shared" si="0"/>
        <v>0</v>
      </c>
      <c r="H10" s="197" t="e">
        <f t="shared" si="1"/>
        <v>#DIV/0!</v>
      </c>
      <c r="N10" s="22"/>
    </row>
    <row r="11" spans="1:15" ht="20.100000000000001" customHeight="1">
      <c r="A11" s="8" t="s">
        <v>3</v>
      </c>
      <c r="B11" s="66">
        <v>4040</v>
      </c>
      <c r="C11" s="112"/>
      <c r="D11" s="112"/>
      <c r="E11" s="112"/>
      <c r="F11" s="112"/>
      <c r="G11" s="112">
        <f t="shared" si="0"/>
        <v>0</v>
      </c>
      <c r="H11" s="197" t="e">
        <f t="shared" si="1"/>
        <v>#DIV/0!</v>
      </c>
    </row>
    <row r="12" spans="1:15" ht="37.5">
      <c r="A12" s="8" t="s">
        <v>64</v>
      </c>
      <c r="B12" s="67">
        <v>4050</v>
      </c>
      <c r="C12" s="112"/>
      <c r="D12" s="112"/>
      <c r="E12" s="112"/>
      <c r="F12" s="112"/>
      <c r="G12" s="112">
        <f t="shared" si="0"/>
        <v>0</v>
      </c>
      <c r="H12" s="197" t="e">
        <f t="shared" si="1"/>
        <v>#DIV/0!</v>
      </c>
    </row>
    <row r="13" spans="1:15">
      <c r="A13" s="8" t="s">
        <v>258</v>
      </c>
      <c r="B13" s="67">
        <v>4060</v>
      </c>
      <c r="C13" s="112"/>
      <c r="D13" s="112"/>
      <c r="E13" s="112"/>
      <c r="F13" s="112"/>
      <c r="G13" s="112">
        <f t="shared" si="0"/>
        <v>0</v>
      </c>
      <c r="H13" s="197" t="e">
        <f t="shared" si="1"/>
        <v>#DIV/0!</v>
      </c>
    </row>
    <row r="14" spans="1:15">
      <c r="B14" s="3"/>
      <c r="C14" s="3"/>
      <c r="D14" s="3"/>
      <c r="E14" s="3"/>
      <c r="F14" s="3"/>
      <c r="G14" s="3"/>
      <c r="H14" s="3"/>
    </row>
    <row r="15" spans="1:15">
      <c r="B15" s="3"/>
      <c r="C15" s="3"/>
      <c r="D15" s="3"/>
      <c r="E15" s="3"/>
      <c r="F15" s="3"/>
      <c r="G15" s="3"/>
      <c r="H15" s="3"/>
    </row>
    <row r="16" spans="1:15" s="2" customFormat="1" ht="19.5" customHeight="1">
      <c r="A16" s="4"/>
      <c r="I16" s="3"/>
    </row>
    <row r="17" spans="1:8" ht="27.75" customHeight="1">
      <c r="A17" s="56" t="s">
        <v>436</v>
      </c>
      <c r="B17" s="1"/>
      <c r="C17" s="239"/>
      <c r="D17" s="239"/>
      <c r="E17" s="81"/>
      <c r="F17" s="237" t="s">
        <v>469</v>
      </c>
      <c r="G17" s="237"/>
      <c r="H17" s="237"/>
    </row>
    <row r="18" spans="1:8" s="2" customFormat="1">
      <c r="A18" s="25" t="s">
        <v>72</v>
      </c>
      <c r="B18" s="3"/>
      <c r="C18" s="226" t="s">
        <v>73</v>
      </c>
      <c r="D18" s="226"/>
      <c r="E18" s="3"/>
      <c r="F18" s="240" t="s">
        <v>219</v>
      </c>
      <c r="G18" s="240"/>
      <c r="H18" s="240"/>
    </row>
    <row r="19" spans="1:8">
      <c r="A19" s="52"/>
    </row>
    <row r="20" spans="1:8">
      <c r="A20" s="52"/>
    </row>
    <row r="21" spans="1:8">
      <c r="A21" s="52"/>
    </row>
    <row r="22" spans="1:8">
      <c r="A22" s="52"/>
    </row>
    <row r="23" spans="1:8">
      <c r="A23" s="52"/>
    </row>
    <row r="24" spans="1:8">
      <c r="A24" s="52"/>
    </row>
    <row r="25" spans="1:8">
      <c r="A25" s="52"/>
    </row>
    <row r="26" spans="1:8">
      <c r="A26" s="52"/>
    </row>
    <row r="27" spans="1:8">
      <c r="A27" s="52"/>
    </row>
    <row r="28" spans="1:8">
      <c r="A28" s="52"/>
    </row>
    <row r="29" spans="1:8">
      <c r="A29" s="52"/>
    </row>
    <row r="30" spans="1:8">
      <c r="A30" s="52"/>
    </row>
    <row r="31" spans="1:8">
      <c r="A31" s="52"/>
    </row>
    <row r="32" spans="1:8">
      <c r="A32" s="52"/>
    </row>
    <row r="33" spans="1:1">
      <c r="A33" s="52"/>
    </row>
    <row r="34" spans="1:1">
      <c r="A34" s="52"/>
    </row>
    <row r="35" spans="1:1">
      <c r="A35" s="52"/>
    </row>
    <row r="36" spans="1:1">
      <c r="A36" s="52"/>
    </row>
    <row r="37" spans="1:1">
      <c r="A37" s="52"/>
    </row>
    <row r="38" spans="1:1">
      <c r="A38" s="52"/>
    </row>
    <row r="39" spans="1:1">
      <c r="A39" s="52"/>
    </row>
    <row r="40" spans="1:1">
      <c r="A40" s="52"/>
    </row>
    <row r="41" spans="1:1">
      <c r="A41" s="52"/>
    </row>
    <row r="42" spans="1:1">
      <c r="A42" s="52"/>
    </row>
    <row r="43" spans="1:1">
      <c r="A43" s="52"/>
    </row>
    <row r="44" spans="1:1">
      <c r="A44" s="52"/>
    </row>
    <row r="45" spans="1:1">
      <c r="A45" s="52"/>
    </row>
    <row r="46" spans="1:1">
      <c r="A46" s="52"/>
    </row>
    <row r="47" spans="1:1">
      <c r="A47" s="52"/>
    </row>
    <row r="48" spans="1:1">
      <c r="A48" s="52"/>
    </row>
    <row r="49" spans="1:1">
      <c r="A49" s="52"/>
    </row>
    <row r="50" spans="1:1">
      <c r="A50" s="52"/>
    </row>
    <row r="51" spans="1:1">
      <c r="A51" s="52"/>
    </row>
    <row r="52" spans="1:1">
      <c r="A52" s="52"/>
    </row>
    <row r="53" spans="1:1">
      <c r="A53" s="52"/>
    </row>
    <row r="54" spans="1:1">
      <c r="A54" s="52"/>
    </row>
    <row r="55" spans="1:1">
      <c r="A55" s="52"/>
    </row>
    <row r="56" spans="1:1">
      <c r="A56" s="52"/>
    </row>
    <row r="57" spans="1:1">
      <c r="A57" s="52"/>
    </row>
    <row r="58" spans="1:1">
      <c r="A58" s="52"/>
    </row>
    <row r="59" spans="1:1">
      <c r="A59" s="52"/>
    </row>
    <row r="60" spans="1:1">
      <c r="A60" s="52"/>
    </row>
    <row r="61" spans="1:1">
      <c r="A61" s="52"/>
    </row>
    <row r="62" spans="1:1">
      <c r="A62" s="52"/>
    </row>
    <row r="63" spans="1:1">
      <c r="A63" s="52"/>
    </row>
    <row r="64" spans="1:1">
      <c r="A64" s="52"/>
    </row>
    <row r="65" spans="1:1">
      <c r="A65" s="52"/>
    </row>
    <row r="66" spans="1:1">
      <c r="A66" s="52"/>
    </row>
    <row r="67" spans="1:1">
      <c r="A67" s="52"/>
    </row>
    <row r="68" spans="1:1">
      <c r="A68" s="52"/>
    </row>
    <row r="69" spans="1:1">
      <c r="A69" s="52"/>
    </row>
    <row r="70" spans="1:1">
      <c r="A70" s="52"/>
    </row>
    <row r="71" spans="1:1">
      <c r="A71" s="52"/>
    </row>
    <row r="72" spans="1:1">
      <c r="A72" s="52"/>
    </row>
    <row r="73" spans="1:1">
      <c r="A73" s="52"/>
    </row>
    <row r="74" spans="1:1">
      <c r="A74" s="52"/>
    </row>
    <row r="75" spans="1:1">
      <c r="A75" s="52"/>
    </row>
    <row r="76" spans="1:1">
      <c r="A76" s="52"/>
    </row>
    <row r="77" spans="1:1">
      <c r="A77" s="52"/>
    </row>
    <row r="78" spans="1:1">
      <c r="A78" s="52"/>
    </row>
    <row r="79" spans="1:1">
      <c r="A79" s="52"/>
    </row>
    <row r="80" spans="1:1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s="52"/>
    </row>
    <row r="116" spans="1:1">
      <c r="A116" s="52"/>
    </row>
    <row r="117" spans="1:1">
      <c r="A117" s="52"/>
    </row>
    <row r="118" spans="1:1">
      <c r="A118" s="52"/>
    </row>
    <row r="119" spans="1:1">
      <c r="A119" s="52"/>
    </row>
    <row r="120" spans="1:1">
      <c r="A120" s="52"/>
    </row>
    <row r="121" spans="1:1">
      <c r="A121" s="52"/>
    </row>
    <row r="122" spans="1:1">
      <c r="A122" s="52"/>
    </row>
    <row r="123" spans="1:1">
      <c r="A123" s="52"/>
    </row>
    <row r="124" spans="1:1">
      <c r="A124" s="52"/>
    </row>
    <row r="125" spans="1:1">
      <c r="A125" s="52"/>
    </row>
    <row r="126" spans="1:1">
      <c r="A126" s="52"/>
    </row>
    <row r="127" spans="1:1">
      <c r="A127" s="52"/>
    </row>
    <row r="128" spans="1:1">
      <c r="A128" s="52"/>
    </row>
    <row r="129" spans="1:1">
      <c r="A129" s="52"/>
    </row>
    <row r="130" spans="1:1">
      <c r="A130" s="52"/>
    </row>
    <row r="131" spans="1:1">
      <c r="A131" s="52"/>
    </row>
    <row r="132" spans="1:1">
      <c r="A132" s="52"/>
    </row>
    <row r="133" spans="1:1">
      <c r="A133" s="52"/>
    </row>
    <row r="134" spans="1:1">
      <c r="A134" s="52"/>
    </row>
    <row r="135" spans="1:1">
      <c r="A135" s="52"/>
    </row>
    <row r="136" spans="1:1">
      <c r="A136" s="52"/>
    </row>
    <row r="137" spans="1:1">
      <c r="A137" s="52"/>
    </row>
    <row r="138" spans="1:1">
      <c r="A138" s="52"/>
    </row>
    <row r="139" spans="1:1">
      <c r="A139" s="52"/>
    </row>
    <row r="140" spans="1:1">
      <c r="A140" s="52"/>
    </row>
    <row r="141" spans="1:1">
      <c r="A141" s="52"/>
    </row>
    <row r="142" spans="1:1">
      <c r="A142" s="52"/>
    </row>
    <row r="143" spans="1:1">
      <c r="A143" s="52"/>
    </row>
    <row r="144" spans="1:1">
      <c r="A144" s="52"/>
    </row>
    <row r="145" spans="1:1">
      <c r="A145" s="52"/>
    </row>
    <row r="146" spans="1:1">
      <c r="A146" s="52"/>
    </row>
    <row r="147" spans="1:1">
      <c r="A147" s="52"/>
    </row>
    <row r="148" spans="1:1">
      <c r="A148" s="52"/>
    </row>
    <row r="149" spans="1:1">
      <c r="A149" s="52"/>
    </row>
    <row r="150" spans="1:1">
      <c r="A150" s="52"/>
    </row>
    <row r="151" spans="1:1">
      <c r="A151" s="52"/>
    </row>
    <row r="152" spans="1:1">
      <c r="A152" s="52"/>
    </row>
    <row r="153" spans="1:1">
      <c r="A153" s="52"/>
    </row>
    <row r="154" spans="1:1">
      <c r="A154" s="52"/>
    </row>
    <row r="155" spans="1:1">
      <c r="A155" s="52"/>
    </row>
    <row r="156" spans="1:1">
      <c r="A156" s="52"/>
    </row>
    <row r="157" spans="1:1">
      <c r="A157" s="52"/>
    </row>
    <row r="158" spans="1:1">
      <c r="A158" s="52"/>
    </row>
    <row r="159" spans="1:1">
      <c r="A159" s="52"/>
    </row>
    <row r="160" spans="1:1">
      <c r="A160" s="52"/>
    </row>
    <row r="161" spans="1:1">
      <c r="A161" s="52"/>
    </row>
    <row r="162" spans="1:1">
      <c r="A162" s="52"/>
    </row>
    <row r="163" spans="1:1">
      <c r="A163" s="52"/>
    </row>
    <row r="164" spans="1:1">
      <c r="A164" s="52"/>
    </row>
    <row r="165" spans="1:1">
      <c r="A165" s="52"/>
    </row>
    <row r="166" spans="1:1">
      <c r="A166" s="52"/>
    </row>
    <row r="167" spans="1:1">
      <c r="A167" s="52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  <row r="184" spans="1:1">
      <c r="A184" s="52"/>
    </row>
  </sheetData>
  <mergeCells count="10">
    <mergeCell ref="A4:A5"/>
    <mergeCell ref="A2:H2"/>
    <mergeCell ref="B4:B5"/>
    <mergeCell ref="A3:H3"/>
    <mergeCell ref="C18:D18"/>
    <mergeCell ref="F18:H18"/>
    <mergeCell ref="C4:D4"/>
    <mergeCell ref="E4:H4"/>
    <mergeCell ref="C17:D17"/>
    <mergeCell ref="F17:H17"/>
  </mergeCells>
  <phoneticPr fontId="0" type="noConversion"/>
  <pageMargins left="1.1811023622047245" right="0.19" top="0.54" bottom="0.13" header="0.13" footer="0.13"/>
  <pageSetup paperSize="9" scale="54" firstPageNumber="9" orientation="landscape" useFirstPageNumber="1" r:id="rId1"/>
  <headerFooter alignWithMargins="0">
    <oddHeader xml:space="preserve">&amp;C
&amp;"Times New Roman,обычный"&amp;14 &amp;R&amp;"Times New Roman,обычный"&amp;14Продовження додатка 2
Таблиця 4  
</oddHeader>
  </headerFooter>
  <ignoredErrors>
    <ignoredError sqref="B8" numberStoredAsText="1"/>
    <ignoredError sqref="H7:H1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K28"/>
  <sheetViews>
    <sheetView zoomScale="75" zoomScaleNormal="75" zoomScaleSheetLayoutView="65" workbookViewId="0">
      <pane xSplit="1" ySplit="5" topLeftCell="C27" activePane="bottomRight" state="frozen"/>
      <selection pane="topRight" activeCell="B1" sqref="B1"/>
      <selection pane="bottomLeft" activeCell="A6" sqref="A6"/>
      <selection pane="bottomRight" activeCell="E38" sqref="E38:E39"/>
    </sheetView>
  </sheetViews>
  <sheetFormatPr defaultRowHeight="12.75"/>
  <cols>
    <col min="1" max="1" width="95" style="32" customWidth="1"/>
    <col min="2" max="2" width="19.42578125" style="32" customWidth="1"/>
    <col min="3" max="7" width="26" style="32" customWidth="1"/>
    <col min="8" max="8" width="81.5703125" style="32" customWidth="1"/>
    <col min="9" max="9" width="9.5703125" style="32" customWidth="1"/>
    <col min="10" max="10" width="9.140625" style="32"/>
    <col min="11" max="11" width="27.140625" style="32" customWidth="1"/>
    <col min="12" max="16384" width="9.140625" style="32"/>
  </cols>
  <sheetData>
    <row r="1" spans="1:8" ht="19.5" customHeight="1">
      <c r="A1" s="252" t="s">
        <v>151</v>
      </c>
      <c r="B1" s="252"/>
      <c r="C1" s="252"/>
      <c r="D1" s="252"/>
      <c r="E1" s="252"/>
      <c r="F1" s="252"/>
      <c r="G1" s="252"/>
      <c r="H1" s="252"/>
    </row>
    <row r="2" spans="1:8" ht="16.5" customHeight="1"/>
    <row r="3" spans="1:8" ht="49.5" customHeight="1">
      <c r="A3" s="253" t="s">
        <v>196</v>
      </c>
      <c r="B3" s="253" t="s">
        <v>0</v>
      </c>
      <c r="C3" s="253" t="s">
        <v>89</v>
      </c>
      <c r="D3" s="213" t="s">
        <v>161</v>
      </c>
      <c r="E3" s="213"/>
      <c r="F3" s="213" t="s">
        <v>386</v>
      </c>
      <c r="G3" s="213"/>
      <c r="H3" s="253" t="s">
        <v>215</v>
      </c>
    </row>
    <row r="4" spans="1:8" ht="63" customHeight="1">
      <c r="A4" s="254"/>
      <c r="B4" s="254"/>
      <c r="C4" s="254"/>
      <c r="D4" s="7" t="s">
        <v>183</v>
      </c>
      <c r="E4" s="7" t="s">
        <v>184</v>
      </c>
      <c r="F4" s="7" t="s">
        <v>183</v>
      </c>
      <c r="G4" s="7" t="s">
        <v>184</v>
      </c>
      <c r="H4" s="254"/>
    </row>
    <row r="5" spans="1:8" s="64" customFormat="1" ht="29.25" customHeight="1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spans="1:8" s="64" customFormat="1" ht="24.95" customHeight="1">
      <c r="A6" s="63" t="s">
        <v>135</v>
      </c>
      <c r="B6" s="63"/>
      <c r="C6" s="43"/>
      <c r="D6" s="43"/>
      <c r="E6" s="43"/>
      <c r="F6" s="43"/>
      <c r="G6" s="43"/>
      <c r="H6" s="43"/>
    </row>
    <row r="7" spans="1:8" ht="56.25">
      <c r="A7" s="8" t="s">
        <v>431</v>
      </c>
      <c r="B7" s="7">
        <v>5000</v>
      </c>
      <c r="C7" s="108" t="s">
        <v>227</v>
      </c>
      <c r="D7" s="165">
        <f>('Осн. фін. пок.'!C34/'Осн. фін. пок.'!C32)*100</f>
        <v>37.300939158840343</v>
      </c>
      <c r="E7" s="165">
        <f>('Осн. фін. пок.'!D34/'Осн. фін. пок.'!D32)*100</f>
        <v>42.411812961443829</v>
      </c>
      <c r="F7" s="165">
        <f>('Осн. фін. пок.'!E34/'Осн. фін. пок.'!E32)*100</f>
        <v>38.84297520661157</v>
      </c>
      <c r="G7" s="165">
        <f>('Осн. фін. пок.'!F34/'Осн. фін. пок.'!F32)*100</f>
        <v>51.07600108962135</v>
      </c>
      <c r="H7" s="96"/>
    </row>
    <row r="8" spans="1:8" ht="56.25">
      <c r="A8" s="8" t="s">
        <v>432</v>
      </c>
      <c r="B8" s="7">
        <v>5010</v>
      </c>
      <c r="C8" s="108" t="s">
        <v>227</v>
      </c>
      <c r="D8" s="165">
        <f>('Осн. фін. пок.'!C49/'Осн. фін. пок.'!C32)*100</f>
        <v>0.67374438546345561</v>
      </c>
      <c r="E8" s="165">
        <f>('Осн. фін. пок.'!D49/'Осн. фін. пок.'!D32)*100</f>
        <v>0.55783429040199661</v>
      </c>
      <c r="F8" s="165">
        <f>('Осн. фін. пок.'!E49/'Осн. фін. пок.'!E32)*100</f>
        <v>1.2396694214876034</v>
      </c>
      <c r="G8" s="165">
        <f>('Осн. фін. пок.'!F49/'Осн. фін. пок.'!F32)*100</f>
        <v>0.40860800871696618</v>
      </c>
      <c r="H8" s="96"/>
    </row>
    <row r="9" spans="1:8" ht="42.75" customHeight="1">
      <c r="A9" s="31" t="s">
        <v>433</v>
      </c>
      <c r="B9" s="7">
        <v>5020</v>
      </c>
      <c r="C9" s="108" t="s">
        <v>227</v>
      </c>
      <c r="D9" s="165">
        <f>('Осн. фін. пок.'!C64/'Осн. фін. пок.'!C140)*100</f>
        <v>0.22088987062164903</v>
      </c>
      <c r="E9" s="165">
        <f>('Осн. фін. пок.'!D64/'Осн. фін. пок.'!D140)*100</f>
        <v>0.24009603841541735</v>
      </c>
      <c r="F9" s="210" t="e">
        <f>('Осн. фін. пок.'!E64/'Осн. фін. пок.'!E140)*100</f>
        <v>#DIV/0!</v>
      </c>
      <c r="G9" s="210" t="e">
        <f>('Осн. фін. пок.'!F64/'Осн. фін. пок.'!F140)*100</f>
        <v>#VALUE!</v>
      </c>
      <c r="H9" s="96" t="s">
        <v>228</v>
      </c>
    </row>
    <row r="10" spans="1:8" ht="42.75" customHeight="1">
      <c r="A10" s="31" t="s">
        <v>434</v>
      </c>
      <c r="B10" s="7">
        <v>5030</v>
      </c>
      <c r="C10" s="108" t="s">
        <v>227</v>
      </c>
      <c r="D10" s="165">
        <f>('Осн. фін. пок.'!C64/'Осн. фін. пок.'!C146)*100</f>
        <v>0.24630541871921385</v>
      </c>
      <c r="E10" s="165">
        <f>('Осн. фін. пок.'!D64/'Осн. фін. пок.'!D146)*100</f>
        <v>0.2814919071077307</v>
      </c>
      <c r="F10" s="210" t="e">
        <f>('Осн. фін. пок.'!E64/'Осн. фін. пок.'!E146)*100</f>
        <v>#DIV/0!</v>
      </c>
      <c r="G10" s="210" t="e">
        <f>('Осн. фін. пок.'!F64/'Осн. фін. пок.'!F146)*100</f>
        <v>#VALUE!</v>
      </c>
      <c r="H10" s="96"/>
    </row>
    <row r="11" spans="1:8" ht="56.25">
      <c r="A11" s="31" t="s">
        <v>435</v>
      </c>
      <c r="B11" s="7">
        <v>5040</v>
      </c>
      <c r="C11" s="108" t="s">
        <v>227</v>
      </c>
      <c r="D11" s="165">
        <f>('Осн. фін. пок.'!C64/'Осн. фін. пок.'!C32)*100</f>
        <v>0.1429154757043703</v>
      </c>
      <c r="E11" s="165">
        <f>('Осн. фін. пок.'!D64/'Осн. фін. пок.'!D32)*100</f>
        <v>0.1312551271534324</v>
      </c>
      <c r="F11" s="165">
        <f>('Осн. фін. пок.'!E64/'Осн. фін. пок.'!E32)*100</f>
        <v>0.49586776859504128</v>
      </c>
      <c r="G11" s="165">
        <f>('Осн. фін. пок.'!F64/'Осн. фін. пок.'!F32)*100</f>
        <v>5.4481067828924798E-2</v>
      </c>
      <c r="H11" s="96" t="s">
        <v>229</v>
      </c>
    </row>
    <row r="12" spans="1:8" ht="24.95" customHeight="1">
      <c r="A12" s="63" t="s">
        <v>137</v>
      </c>
      <c r="B12" s="7"/>
      <c r="C12" s="109"/>
      <c r="D12" s="95"/>
      <c r="E12" s="95"/>
      <c r="F12" s="95"/>
      <c r="G12" s="95"/>
      <c r="H12" s="96"/>
    </row>
    <row r="13" spans="1:8" ht="56.25">
      <c r="A13" s="96" t="s">
        <v>388</v>
      </c>
      <c r="B13" s="7">
        <v>5100</v>
      </c>
      <c r="C13" s="108"/>
      <c r="D13" s="165">
        <f>('Осн. фін. пок.'!C141+'Осн. фін. пок.'!C142)/'Осн. фін. пок.'!C49</f>
        <v>9.9090909090908923</v>
      </c>
      <c r="E13" s="165">
        <f>('Осн. фін. пок.'!D141+'Осн. фін. пок.'!D142)/'Осн. фін. пок.'!D49</f>
        <v>14.41176470588163</v>
      </c>
      <c r="F13" s="165">
        <f>('Осн. фін. пок.'!E141+'Осн. фін. пок.'!E142)/'Осн. фін. пок.'!E49</f>
        <v>0</v>
      </c>
      <c r="G13" s="210" t="e">
        <f>('Осн. фін. пок.'!F141+'Осн. фін. пок.'!F142)/'Осн. фін. пок.'!F49</f>
        <v>#VALUE!</v>
      </c>
      <c r="H13" s="96"/>
    </row>
    <row r="14" spans="1:8" s="64" customFormat="1" ht="56.25">
      <c r="A14" s="96" t="s">
        <v>415</v>
      </c>
      <c r="B14" s="7">
        <v>5110</v>
      </c>
      <c r="C14" s="108" t="s">
        <v>132</v>
      </c>
      <c r="D14" s="165">
        <f>'Осн. фін. пок.'!C146/('Осн. фін. пок.'!C141+'Осн. фін. пок.'!C142)</f>
        <v>8.6911314984709467</v>
      </c>
      <c r="E14" s="210">
        <f>'Осн. фін. пок.'!D146/('Осн. фін. пок.'!D141+'Осн. фін. пок.'!D142)</f>
        <v>5.8</v>
      </c>
      <c r="F14" s="210" t="e">
        <f>'Осн. фін. пок.'!E146/('Осн. фін. пок.'!E141+'Осн. фін. пок.'!E142)</f>
        <v>#DIV/0!</v>
      </c>
      <c r="G14" s="210" t="e">
        <f>'Осн. фін. пок.'!F146/('Осн. фін. пок.'!F141+'Осн. фін. пок.'!F142)</f>
        <v>#VALUE!</v>
      </c>
      <c r="H14" s="96" t="s">
        <v>230</v>
      </c>
    </row>
    <row r="15" spans="1:8" s="64" customFormat="1" ht="56.25">
      <c r="A15" s="96" t="s">
        <v>416</v>
      </c>
      <c r="B15" s="7">
        <v>5120</v>
      </c>
      <c r="C15" s="108" t="s">
        <v>132</v>
      </c>
      <c r="D15" s="165">
        <f>'Осн. фін. пок.'!C138/'Осн. фін. пок.'!C142</f>
        <v>3.4220183486238529</v>
      </c>
      <c r="E15" s="210">
        <f>'Осн. фін. пок.'!D138/'Осн. фін. пок.'!D142</f>
        <v>2.9918367346938775</v>
      </c>
      <c r="F15" s="210" t="e">
        <f>'Осн. фін. пок.'!E138/'Осн. фін. пок.'!E142</f>
        <v>#DIV/0!</v>
      </c>
      <c r="G15" s="210" t="e">
        <f>'Осн. фін. пок.'!F138/'Осн. фін. пок.'!F142</f>
        <v>#VALUE!</v>
      </c>
      <c r="H15" s="96" t="s">
        <v>232</v>
      </c>
    </row>
    <row r="16" spans="1:8" ht="24.95" customHeight="1">
      <c r="A16" s="63" t="s">
        <v>136</v>
      </c>
      <c r="B16" s="7"/>
      <c r="C16" s="108"/>
      <c r="D16" s="95"/>
      <c r="E16" s="95"/>
      <c r="F16" s="95"/>
      <c r="G16" s="95"/>
      <c r="H16" s="96"/>
    </row>
    <row r="17" spans="1:11" ht="42.75" customHeight="1">
      <c r="A17" s="96" t="s">
        <v>417</v>
      </c>
      <c r="B17" s="7">
        <v>5200</v>
      </c>
      <c r="C17" s="108"/>
      <c r="D17" s="165">
        <f>'Осн. фін. пок.'!C115/'Осн. фін. пок.'!C76</f>
        <v>0</v>
      </c>
      <c r="E17" s="165">
        <f>'Осн. фін. пок.'!D115/'Осн. фін. пок.'!D76</f>
        <v>0</v>
      </c>
      <c r="F17" s="165">
        <f>'Осн. фін. пок.'!E115/'Осн. фін. пок.'!E76</f>
        <v>0</v>
      </c>
      <c r="G17" s="165">
        <f>'Осн. фін. пок.'!F115/'Осн. фін. пок.'!F76</f>
        <v>0</v>
      </c>
      <c r="H17" s="96"/>
    </row>
    <row r="18" spans="1:11" ht="75">
      <c r="A18" s="96" t="s">
        <v>418</v>
      </c>
      <c r="B18" s="7">
        <v>5210</v>
      </c>
      <c r="C18" s="108"/>
      <c r="D18" s="165">
        <f>'Осн. фін. пок.'!C115/'Осн. фін. пок.'!C32</f>
        <v>0</v>
      </c>
      <c r="E18" s="165">
        <f>'Осн. фін. пок.'!D115/'Осн. фін. пок.'!D32</f>
        <v>0</v>
      </c>
      <c r="F18" s="165">
        <f>'Осн. фін. пок.'!E115/'Осн. фін. пок.'!E32</f>
        <v>0</v>
      </c>
      <c r="G18" s="165">
        <f>'Осн. фін. пок.'!F115/'Осн. фін. пок.'!F32</f>
        <v>0</v>
      </c>
      <c r="H18" s="96"/>
    </row>
    <row r="19" spans="1:11" ht="37.5">
      <c r="A19" s="96" t="s">
        <v>419</v>
      </c>
      <c r="B19" s="7">
        <v>5220</v>
      </c>
      <c r="C19" s="108" t="s">
        <v>336</v>
      </c>
      <c r="D19" s="165">
        <f>'Осн. фін. пок.'!C137/'Осн. фін. пок.'!C136</f>
        <v>0.27527887729399064</v>
      </c>
      <c r="E19" s="165">
        <f>'Осн. фін. пок.'!D137/'Осн. фін. пок.'!D136</f>
        <v>0.31414177761784817</v>
      </c>
      <c r="F19" s="210" t="e">
        <f>'Осн. фін. пок.'!E137/'Осн. фін. пок.'!E136</f>
        <v>#DIV/0!</v>
      </c>
      <c r="G19" s="210" t="e">
        <f>'Осн. фін. пок.'!F137/'Осн. фін. пок.'!F136</f>
        <v>#VALUE!</v>
      </c>
      <c r="H19" s="96" t="s">
        <v>231</v>
      </c>
    </row>
    <row r="20" spans="1:11" ht="24.95" customHeight="1">
      <c r="A20" s="63" t="s">
        <v>222</v>
      </c>
      <c r="B20" s="7"/>
      <c r="C20" s="108"/>
      <c r="D20" s="95"/>
      <c r="E20" s="95"/>
      <c r="F20" s="95"/>
      <c r="G20" s="95"/>
      <c r="H20" s="96"/>
    </row>
    <row r="21" spans="1:11" ht="75">
      <c r="A21" s="31" t="s">
        <v>234</v>
      </c>
      <c r="B21" s="7">
        <v>5300</v>
      </c>
      <c r="C21" s="108"/>
      <c r="D21" s="95"/>
      <c r="E21" s="95"/>
      <c r="F21" s="95"/>
      <c r="G21" s="95"/>
      <c r="H21" s="98"/>
    </row>
    <row r="26" spans="1:11" ht="20.25">
      <c r="K26" s="97"/>
    </row>
    <row r="27" spans="1:11" s="3" customFormat="1" ht="27.75" customHeight="1">
      <c r="A27" s="56" t="s">
        <v>436</v>
      </c>
      <c r="B27" s="1"/>
      <c r="C27" s="239"/>
      <c r="D27" s="239"/>
      <c r="E27" s="81"/>
      <c r="F27" s="237" t="s">
        <v>469</v>
      </c>
      <c r="G27" s="237"/>
      <c r="H27" s="237"/>
    </row>
    <row r="28" spans="1:11" s="2" customFormat="1" ht="18.75">
      <c r="A28" s="76" t="s">
        <v>218</v>
      </c>
      <c r="B28" s="3"/>
      <c r="C28" s="226" t="s">
        <v>73</v>
      </c>
      <c r="D28" s="226"/>
      <c r="E28" s="3"/>
      <c r="F28" s="240" t="s">
        <v>90</v>
      </c>
      <c r="G28" s="240"/>
      <c r="H28" s="240"/>
    </row>
  </sheetData>
  <mergeCells count="11">
    <mergeCell ref="C27:D27"/>
    <mergeCell ref="F27:H27"/>
    <mergeCell ref="C28:D28"/>
    <mergeCell ref="F28:H28"/>
    <mergeCell ref="A1:H1"/>
    <mergeCell ref="A3:A4"/>
    <mergeCell ref="B3:B4"/>
    <mergeCell ref="C3:C4"/>
    <mergeCell ref="D3:E3"/>
    <mergeCell ref="F3:G3"/>
    <mergeCell ref="H3:H4"/>
  </mergeCells>
  <phoneticPr fontId="3" type="noConversion"/>
  <pageMargins left="0.78740157480314965" right="0.39370078740157483" top="0.52" bottom="0.32" header="0.26" footer="0.31496062992125984"/>
  <pageSetup paperSize="9" scale="42" orientation="landscape" r:id="rId1"/>
  <headerFooter alignWithMargins="0">
    <oddHeader>&amp;C&amp;"Times New Roman,обычный"&amp;14
&amp;R
&amp;"Times New Roman,обычный"&amp;14Продовження додатка 2
Таблиця  5</oddHeader>
  </headerFooter>
  <ignoredErrors>
    <ignoredError sqref="D7:E7 D19:G19 D9:G9 D10:G10 D11:E11 D13:G13 D14:G14 D15:G15 F11:G11 D8:F8 G7:G8 F7 D18:E18 F17:F18 D17:E17 G17:G18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O86"/>
  <sheetViews>
    <sheetView tabSelected="1" zoomScale="75" zoomScaleNormal="60" zoomScaleSheetLayoutView="65" workbookViewId="0">
      <selection activeCell="A5" sqref="A5:O5"/>
    </sheetView>
  </sheetViews>
  <sheetFormatPr defaultRowHeight="18.75"/>
  <cols>
    <col min="1" max="1" width="44.85546875" style="2" customWidth="1"/>
    <col min="2" max="2" width="13.5703125" style="21" customWidth="1"/>
    <col min="3" max="3" width="18.5703125" style="2" customWidth="1"/>
    <col min="4" max="4" width="16.140625" style="2" customWidth="1"/>
    <col min="5" max="5" width="15.42578125" style="2" customWidth="1"/>
    <col min="6" max="6" width="16.5703125" style="2" customWidth="1"/>
    <col min="7" max="7" width="15.28515625" style="2" customWidth="1"/>
    <col min="8" max="8" width="16.5703125" style="2" customWidth="1"/>
    <col min="9" max="9" width="16.140625" style="2" customWidth="1"/>
    <col min="10" max="10" width="16.42578125" style="2" customWidth="1"/>
    <col min="11" max="11" width="16.5703125" style="2" customWidth="1"/>
    <col min="12" max="12" width="16.85546875" style="2" customWidth="1"/>
    <col min="13" max="15" width="16.7109375" style="2" customWidth="1"/>
    <col min="16" max="16384" width="9.140625" style="2"/>
  </cols>
  <sheetData>
    <row r="1" spans="1:15">
      <c r="A1" s="315" t="s">
        <v>105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>
      <c r="A2" s="315" t="s">
        <v>470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5">
      <c r="A3" s="237" t="s">
        <v>437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</row>
    <row r="4" spans="1:15">
      <c r="A4" s="313" t="s">
        <v>116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</row>
    <row r="5" spans="1:15" ht="24.95" customHeight="1">
      <c r="A5" s="281" t="s">
        <v>284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</row>
    <row r="6" spans="1:15" ht="9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314" t="s">
        <v>216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</row>
    <row r="8" spans="1:15" ht="12.75" customHeight="1">
      <c r="B8" s="2"/>
    </row>
    <row r="9" spans="1:15" s="3" customFormat="1" ht="53.25" customHeight="1">
      <c r="A9" s="213" t="s">
        <v>196</v>
      </c>
      <c r="B9" s="213"/>
      <c r="C9" s="285" t="s">
        <v>355</v>
      </c>
      <c r="D9" s="285"/>
      <c r="E9" s="286"/>
      <c r="F9" s="284" t="s">
        <v>356</v>
      </c>
      <c r="G9" s="285"/>
      <c r="H9" s="286"/>
      <c r="I9" s="213" t="s">
        <v>357</v>
      </c>
      <c r="J9" s="213"/>
      <c r="K9" s="213"/>
      <c r="L9" s="213" t="s">
        <v>353</v>
      </c>
      <c r="M9" s="213"/>
      <c r="N9" s="284" t="s">
        <v>354</v>
      </c>
      <c r="O9" s="286"/>
    </row>
    <row r="10" spans="1:15" s="3" customFormat="1" ht="17.25" customHeight="1">
      <c r="A10" s="213">
        <v>1</v>
      </c>
      <c r="B10" s="213"/>
      <c r="C10" s="285">
        <v>2</v>
      </c>
      <c r="D10" s="285"/>
      <c r="E10" s="286"/>
      <c r="F10" s="284">
        <v>3</v>
      </c>
      <c r="G10" s="285"/>
      <c r="H10" s="286"/>
      <c r="I10" s="213">
        <v>4</v>
      </c>
      <c r="J10" s="213"/>
      <c r="K10" s="213"/>
      <c r="L10" s="284">
        <v>5</v>
      </c>
      <c r="M10" s="286"/>
      <c r="N10" s="213">
        <v>6</v>
      </c>
      <c r="O10" s="213"/>
    </row>
    <row r="11" spans="1:15" s="3" customFormat="1" ht="95.25" customHeight="1">
      <c r="A11" s="242" t="s">
        <v>363</v>
      </c>
      <c r="B11" s="242"/>
      <c r="C11" s="289">
        <f>SUM(C12:C14)</f>
        <v>7</v>
      </c>
      <c r="D11" s="318"/>
      <c r="E11" s="290"/>
      <c r="F11" s="289">
        <f>SUM(F12:F14)</f>
        <v>7</v>
      </c>
      <c r="G11" s="318"/>
      <c r="H11" s="290"/>
      <c r="I11" s="289">
        <f>SUM(I12:I14)</f>
        <v>7</v>
      </c>
      <c r="J11" s="318"/>
      <c r="K11" s="290"/>
      <c r="L11" s="280">
        <f>I11-F11</f>
        <v>0</v>
      </c>
      <c r="M11" s="280"/>
      <c r="N11" s="278">
        <f>(I11/F11)*100</f>
        <v>100</v>
      </c>
      <c r="O11" s="279"/>
    </row>
    <row r="12" spans="1:15" s="3" customFormat="1">
      <c r="A12" s="274" t="s">
        <v>200</v>
      </c>
      <c r="B12" s="274"/>
      <c r="C12" s="291">
        <v>1</v>
      </c>
      <c r="D12" s="316"/>
      <c r="E12" s="292"/>
      <c r="F12" s="291">
        <v>1</v>
      </c>
      <c r="G12" s="316"/>
      <c r="H12" s="292"/>
      <c r="I12" s="291">
        <v>1</v>
      </c>
      <c r="J12" s="316"/>
      <c r="K12" s="292"/>
      <c r="L12" s="277">
        <f t="shared" ref="L12:L26" si="0">I12-F12</f>
        <v>0</v>
      </c>
      <c r="M12" s="277"/>
      <c r="N12" s="275">
        <f t="shared" ref="N12:N26" si="1">(I12/F12)*100</f>
        <v>100</v>
      </c>
      <c r="O12" s="276"/>
    </row>
    <row r="13" spans="1:15" s="3" customFormat="1">
      <c r="A13" s="274" t="s">
        <v>199</v>
      </c>
      <c r="B13" s="274"/>
      <c r="C13" s="291">
        <v>1</v>
      </c>
      <c r="D13" s="316"/>
      <c r="E13" s="292"/>
      <c r="F13" s="291">
        <v>1</v>
      </c>
      <c r="G13" s="316"/>
      <c r="H13" s="292"/>
      <c r="I13" s="291">
        <v>1</v>
      </c>
      <c r="J13" s="316"/>
      <c r="K13" s="292"/>
      <c r="L13" s="277">
        <f t="shared" si="0"/>
        <v>0</v>
      </c>
      <c r="M13" s="277"/>
      <c r="N13" s="275">
        <f t="shared" si="1"/>
        <v>100</v>
      </c>
      <c r="O13" s="276"/>
    </row>
    <row r="14" spans="1:15" s="3" customFormat="1">
      <c r="A14" s="274" t="s">
        <v>201</v>
      </c>
      <c r="B14" s="274"/>
      <c r="C14" s="291">
        <v>5</v>
      </c>
      <c r="D14" s="316"/>
      <c r="E14" s="292"/>
      <c r="F14" s="291">
        <v>5</v>
      </c>
      <c r="G14" s="316"/>
      <c r="H14" s="292"/>
      <c r="I14" s="291">
        <v>5</v>
      </c>
      <c r="J14" s="316"/>
      <c r="K14" s="292"/>
      <c r="L14" s="277">
        <f t="shared" si="0"/>
        <v>0</v>
      </c>
      <c r="M14" s="277"/>
      <c r="N14" s="275">
        <f t="shared" si="1"/>
        <v>100</v>
      </c>
      <c r="O14" s="276"/>
    </row>
    <row r="15" spans="1:15" s="3" customFormat="1" ht="37.5" customHeight="1">
      <c r="A15" s="242" t="s">
        <v>420</v>
      </c>
      <c r="B15" s="242"/>
      <c r="C15" s="262">
        <f>SUM(C16:C18)</f>
        <v>136.6</v>
      </c>
      <c r="D15" s="263"/>
      <c r="E15" s="264"/>
      <c r="F15" s="262">
        <f>SUM(F16:F18)</f>
        <v>175</v>
      </c>
      <c r="G15" s="263"/>
      <c r="H15" s="264"/>
      <c r="I15" s="262">
        <f>SUM(I16:I18)</f>
        <v>291.7</v>
      </c>
      <c r="J15" s="263"/>
      <c r="K15" s="264"/>
      <c r="L15" s="280">
        <f t="shared" si="0"/>
        <v>116.69999999999999</v>
      </c>
      <c r="M15" s="280"/>
      <c r="N15" s="278">
        <f t="shared" si="1"/>
        <v>166.68571428571428</v>
      </c>
      <c r="O15" s="279"/>
    </row>
    <row r="16" spans="1:15" s="3" customFormat="1">
      <c r="A16" s="274" t="s">
        <v>200</v>
      </c>
      <c r="B16" s="274"/>
      <c r="C16" s="255">
        <v>40.1</v>
      </c>
      <c r="D16" s="256"/>
      <c r="E16" s="257"/>
      <c r="F16" s="255">
        <v>40</v>
      </c>
      <c r="G16" s="256"/>
      <c r="H16" s="257"/>
      <c r="I16" s="255">
        <v>74.8</v>
      </c>
      <c r="J16" s="256"/>
      <c r="K16" s="257"/>
      <c r="L16" s="277">
        <f t="shared" si="0"/>
        <v>34.799999999999997</v>
      </c>
      <c r="M16" s="277"/>
      <c r="N16" s="275">
        <f t="shared" si="1"/>
        <v>187</v>
      </c>
      <c r="O16" s="276"/>
    </row>
    <row r="17" spans="1:15" s="3" customFormat="1">
      <c r="A17" s="274" t="s">
        <v>199</v>
      </c>
      <c r="B17" s="274"/>
      <c r="C17" s="255">
        <v>16.2</v>
      </c>
      <c r="D17" s="256"/>
      <c r="E17" s="257"/>
      <c r="F17" s="255">
        <v>30</v>
      </c>
      <c r="G17" s="256"/>
      <c r="H17" s="257"/>
      <c r="I17" s="255">
        <v>82.9</v>
      </c>
      <c r="J17" s="256"/>
      <c r="K17" s="257"/>
      <c r="L17" s="277">
        <f t="shared" si="0"/>
        <v>52.900000000000006</v>
      </c>
      <c r="M17" s="277"/>
      <c r="N17" s="275">
        <f t="shared" si="1"/>
        <v>276.33333333333337</v>
      </c>
      <c r="O17" s="276"/>
    </row>
    <row r="18" spans="1:15" s="3" customFormat="1">
      <c r="A18" s="274" t="s">
        <v>201</v>
      </c>
      <c r="B18" s="274"/>
      <c r="C18" s="255">
        <v>80.3</v>
      </c>
      <c r="D18" s="256"/>
      <c r="E18" s="257"/>
      <c r="F18" s="255">
        <v>105</v>
      </c>
      <c r="G18" s="256"/>
      <c r="H18" s="257"/>
      <c r="I18" s="255">
        <v>134</v>
      </c>
      <c r="J18" s="256"/>
      <c r="K18" s="257"/>
      <c r="L18" s="277">
        <f t="shared" si="0"/>
        <v>29</v>
      </c>
      <c r="M18" s="277"/>
      <c r="N18" s="275">
        <f t="shared" si="1"/>
        <v>127.61904761904761</v>
      </c>
      <c r="O18" s="276"/>
    </row>
    <row r="19" spans="1:15" s="3" customFormat="1" ht="36" customHeight="1">
      <c r="A19" s="242" t="s">
        <v>421</v>
      </c>
      <c r="B19" s="242"/>
      <c r="C19" s="262">
        <f>C20+C21+C22</f>
        <v>136.6</v>
      </c>
      <c r="D19" s="263"/>
      <c r="E19" s="264"/>
      <c r="F19" s="262">
        <f>'Осн. фін. пок.'!E74</f>
        <v>175</v>
      </c>
      <c r="G19" s="263"/>
      <c r="H19" s="264"/>
      <c r="I19" s="262">
        <f>I20+I21+I22</f>
        <v>291.7</v>
      </c>
      <c r="J19" s="263"/>
      <c r="K19" s="264"/>
      <c r="L19" s="280">
        <f t="shared" si="0"/>
        <v>116.69999999999999</v>
      </c>
      <c r="M19" s="280"/>
      <c r="N19" s="278">
        <f t="shared" si="1"/>
        <v>166.68571428571428</v>
      </c>
      <c r="O19" s="279"/>
    </row>
    <row r="20" spans="1:15" s="3" customFormat="1">
      <c r="A20" s="274" t="s">
        <v>200</v>
      </c>
      <c r="B20" s="274"/>
      <c r="C20" s="255">
        <f>C16</f>
        <v>40.1</v>
      </c>
      <c r="D20" s="256"/>
      <c r="E20" s="257"/>
      <c r="F20" s="255">
        <f>F16</f>
        <v>40</v>
      </c>
      <c r="G20" s="256"/>
      <c r="H20" s="257"/>
      <c r="I20" s="255">
        <f>I16</f>
        <v>74.8</v>
      </c>
      <c r="J20" s="256"/>
      <c r="K20" s="257"/>
      <c r="L20" s="277">
        <f t="shared" si="0"/>
        <v>34.799999999999997</v>
      </c>
      <c r="M20" s="277"/>
      <c r="N20" s="275">
        <f t="shared" si="1"/>
        <v>187</v>
      </c>
      <c r="O20" s="276"/>
    </row>
    <row r="21" spans="1:15" s="3" customFormat="1">
      <c r="A21" s="274" t="s">
        <v>199</v>
      </c>
      <c r="B21" s="274"/>
      <c r="C21" s="255">
        <f>C17</f>
        <v>16.2</v>
      </c>
      <c r="D21" s="256"/>
      <c r="E21" s="257"/>
      <c r="F21" s="255">
        <f>F17</f>
        <v>30</v>
      </c>
      <c r="G21" s="256"/>
      <c r="H21" s="257"/>
      <c r="I21" s="255">
        <f>I17</f>
        <v>82.9</v>
      </c>
      <c r="J21" s="256"/>
      <c r="K21" s="257"/>
      <c r="L21" s="277">
        <f t="shared" si="0"/>
        <v>52.900000000000006</v>
      </c>
      <c r="M21" s="277"/>
      <c r="N21" s="275">
        <f t="shared" si="1"/>
        <v>276.33333333333337</v>
      </c>
      <c r="O21" s="276"/>
    </row>
    <row r="22" spans="1:15" s="3" customFormat="1">
      <c r="A22" s="274" t="s">
        <v>201</v>
      </c>
      <c r="B22" s="274"/>
      <c r="C22" s="255">
        <f>C18</f>
        <v>80.3</v>
      </c>
      <c r="D22" s="256"/>
      <c r="E22" s="257"/>
      <c r="F22" s="255">
        <f>F18</f>
        <v>105</v>
      </c>
      <c r="G22" s="256"/>
      <c r="H22" s="257"/>
      <c r="I22" s="255">
        <f>I18</f>
        <v>134</v>
      </c>
      <c r="J22" s="256"/>
      <c r="K22" s="257"/>
      <c r="L22" s="277">
        <f t="shared" si="0"/>
        <v>29</v>
      </c>
      <c r="M22" s="277"/>
      <c r="N22" s="275">
        <f t="shared" si="1"/>
        <v>127.61904761904761</v>
      </c>
      <c r="O22" s="276"/>
    </row>
    <row r="23" spans="1:15" s="3" customFormat="1" ht="56.25" customHeight="1">
      <c r="A23" s="242" t="s">
        <v>422</v>
      </c>
      <c r="B23" s="242"/>
      <c r="C23" s="262">
        <f>(C19/C11)/3*1000</f>
        <v>6504.7619047619037</v>
      </c>
      <c r="D23" s="263"/>
      <c r="E23" s="264"/>
      <c r="F23" s="262">
        <f>(F19/F11)/3*1000</f>
        <v>8333.3333333333339</v>
      </c>
      <c r="G23" s="263"/>
      <c r="H23" s="264"/>
      <c r="I23" s="262">
        <f>(I19/I11)/3*1000</f>
        <v>13890.476190476191</v>
      </c>
      <c r="J23" s="263"/>
      <c r="K23" s="264"/>
      <c r="L23" s="280">
        <f t="shared" si="0"/>
        <v>5557.1428571428569</v>
      </c>
      <c r="M23" s="280"/>
      <c r="N23" s="278">
        <f t="shared" si="1"/>
        <v>166.68571428571428</v>
      </c>
      <c r="O23" s="279"/>
    </row>
    <row r="24" spans="1:15" s="3" customFormat="1">
      <c r="A24" s="274" t="s">
        <v>200</v>
      </c>
      <c r="B24" s="274"/>
      <c r="C24" s="265">
        <f>(C20/C12)/3*1000</f>
        <v>13366.666666666668</v>
      </c>
      <c r="D24" s="266"/>
      <c r="E24" s="267"/>
      <c r="F24" s="265">
        <f>(F20/F12)/3*1000</f>
        <v>13333.333333333334</v>
      </c>
      <c r="G24" s="266"/>
      <c r="H24" s="267"/>
      <c r="I24" s="265">
        <f>(I20/I12)/3*1000</f>
        <v>24933.333333333332</v>
      </c>
      <c r="J24" s="266"/>
      <c r="K24" s="267"/>
      <c r="L24" s="277">
        <f t="shared" si="0"/>
        <v>11599.999999999998</v>
      </c>
      <c r="M24" s="277"/>
      <c r="N24" s="275">
        <f t="shared" si="1"/>
        <v>187</v>
      </c>
      <c r="O24" s="276"/>
    </row>
    <row r="25" spans="1:15" s="3" customFormat="1">
      <c r="A25" s="274" t="s">
        <v>199</v>
      </c>
      <c r="B25" s="274"/>
      <c r="C25" s="265">
        <f>(C21/C13)/3*1000</f>
        <v>5399.9999999999991</v>
      </c>
      <c r="D25" s="266"/>
      <c r="E25" s="267"/>
      <c r="F25" s="265">
        <f>(F21/F13)/3*1000</f>
        <v>10000</v>
      </c>
      <c r="G25" s="266"/>
      <c r="H25" s="267"/>
      <c r="I25" s="265">
        <f>(I21/I13)/3*1000</f>
        <v>27633.333333333336</v>
      </c>
      <c r="J25" s="266"/>
      <c r="K25" s="267"/>
      <c r="L25" s="277">
        <f t="shared" si="0"/>
        <v>17633.333333333336</v>
      </c>
      <c r="M25" s="277"/>
      <c r="N25" s="275">
        <f t="shared" si="1"/>
        <v>276.33333333333337</v>
      </c>
      <c r="O25" s="276"/>
    </row>
    <row r="26" spans="1:15" s="3" customFormat="1">
      <c r="A26" s="274" t="s">
        <v>201</v>
      </c>
      <c r="B26" s="274"/>
      <c r="C26" s="265">
        <f>(C22/C14)/3*1000</f>
        <v>5353.333333333333</v>
      </c>
      <c r="D26" s="266"/>
      <c r="E26" s="267"/>
      <c r="F26" s="265">
        <f>(F22/F14)/3*1000</f>
        <v>7000</v>
      </c>
      <c r="G26" s="266"/>
      <c r="H26" s="267"/>
      <c r="I26" s="265">
        <f>(I22/I14)/3*1000</f>
        <v>8933.3333333333339</v>
      </c>
      <c r="J26" s="266"/>
      <c r="K26" s="267"/>
      <c r="L26" s="277">
        <f t="shared" si="0"/>
        <v>1933.3333333333339</v>
      </c>
      <c r="M26" s="277"/>
      <c r="N26" s="275">
        <f t="shared" si="1"/>
        <v>127.61904761904763</v>
      </c>
      <c r="O26" s="276"/>
    </row>
    <row r="27" spans="1:15" s="3" customFormat="1" ht="13.5" customHeight="1">
      <c r="A27" s="28"/>
      <c r="B27" s="28"/>
      <c r="C27" s="28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7"/>
      <c r="O27" s="107"/>
    </row>
    <row r="28" spans="1:15">
      <c r="A28" s="317" t="s">
        <v>423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</row>
    <row r="29" spans="1:15" ht="11.25" customHeight="1">
      <c r="A29" s="24"/>
      <c r="B29" s="24"/>
      <c r="C29" s="24"/>
      <c r="D29" s="24"/>
      <c r="E29" s="24"/>
      <c r="F29" s="24"/>
      <c r="G29" s="24"/>
      <c r="H29" s="24"/>
      <c r="I29" s="24"/>
    </row>
    <row r="30" spans="1:15" ht="30.75" customHeight="1">
      <c r="A30" s="281" t="s">
        <v>202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</row>
    <row r="31" spans="1:15" ht="12.75" customHeight="1"/>
    <row r="32" spans="1:15" ht="24.95" customHeight="1">
      <c r="A32" s="39" t="s">
        <v>117</v>
      </c>
      <c r="B32" s="296" t="s">
        <v>223</v>
      </c>
      <c r="C32" s="303"/>
      <c r="D32" s="303"/>
      <c r="E32" s="303"/>
      <c r="F32" s="218" t="s">
        <v>79</v>
      </c>
      <c r="G32" s="218"/>
      <c r="H32" s="218"/>
      <c r="I32" s="218"/>
      <c r="J32" s="218"/>
      <c r="K32" s="218"/>
      <c r="L32" s="218"/>
      <c r="M32" s="218"/>
      <c r="N32" s="218"/>
      <c r="O32" s="218"/>
    </row>
    <row r="33" spans="1:15" ht="17.25" customHeight="1">
      <c r="A33" s="39">
        <v>1</v>
      </c>
      <c r="B33" s="296">
        <v>2</v>
      </c>
      <c r="C33" s="303"/>
      <c r="D33" s="303"/>
      <c r="E33" s="303"/>
      <c r="F33" s="218">
        <v>3</v>
      </c>
      <c r="G33" s="218"/>
      <c r="H33" s="218"/>
      <c r="I33" s="218"/>
      <c r="J33" s="218"/>
      <c r="K33" s="218"/>
      <c r="L33" s="218"/>
      <c r="M33" s="218"/>
      <c r="N33" s="218"/>
      <c r="O33" s="218"/>
    </row>
    <row r="34" spans="1:15" ht="20.100000000000001" customHeight="1">
      <c r="A34" s="99"/>
      <c r="B34" s="258"/>
      <c r="C34" s="283"/>
      <c r="D34" s="283"/>
      <c r="E34" s="283"/>
      <c r="F34" s="282"/>
      <c r="G34" s="282"/>
      <c r="H34" s="282"/>
      <c r="I34" s="282"/>
      <c r="J34" s="282"/>
      <c r="K34" s="282"/>
      <c r="L34" s="282"/>
      <c r="M34" s="282"/>
      <c r="N34" s="282"/>
      <c r="O34" s="282"/>
    </row>
    <row r="35" spans="1:15" ht="20.100000000000001" customHeight="1">
      <c r="A35" s="99"/>
      <c r="B35" s="258"/>
      <c r="C35" s="283"/>
      <c r="D35" s="283"/>
      <c r="E35" s="283"/>
      <c r="F35" s="282"/>
      <c r="G35" s="282"/>
      <c r="H35" s="282"/>
      <c r="I35" s="282"/>
      <c r="J35" s="282"/>
      <c r="K35" s="282"/>
      <c r="L35" s="282"/>
      <c r="M35" s="282"/>
      <c r="N35" s="282"/>
      <c r="O35" s="282"/>
    </row>
    <row r="36" spans="1:15" ht="20.100000000000001" customHeight="1">
      <c r="A36" s="99"/>
      <c r="B36" s="258"/>
      <c r="C36" s="283"/>
      <c r="D36" s="283"/>
      <c r="E36" s="283"/>
      <c r="F36" s="282"/>
      <c r="G36" s="282"/>
      <c r="H36" s="282"/>
      <c r="I36" s="282"/>
      <c r="J36" s="282"/>
      <c r="K36" s="282"/>
      <c r="L36" s="282"/>
      <c r="M36" s="282"/>
      <c r="N36" s="282"/>
      <c r="O36" s="282"/>
    </row>
    <row r="37" spans="1:15" ht="20.100000000000001" customHeight="1">
      <c r="A37" s="99"/>
      <c r="B37" s="258"/>
      <c r="C37" s="283"/>
      <c r="D37" s="283"/>
      <c r="E37" s="283"/>
      <c r="F37" s="282"/>
      <c r="G37" s="282"/>
      <c r="H37" s="282"/>
      <c r="I37" s="282"/>
      <c r="J37" s="282"/>
      <c r="K37" s="282"/>
      <c r="L37" s="282"/>
      <c r="M37" s="282"/>
      <c r="N37" s="282"/>
      <c r="O37" s="282"/>
    </row>
    <row r="38" spans="1:15" ht="20.100000000000001" customHeight="1">
      <c r="A38" s="99"/>
      <c r="B38" s="258"/>
      <c r="C38" s="283"/>
      <c r="D38" s="283"/>
      <c r="E38" s="283"/>
      <c r="F38" s="282"/>
      <c r="G38" s="282"/>
      <c r="H38" s="282"/>
      <c r="I38" s="282"/>
      <c r="J38" s="282"/>
      <c r="K38" s="282"/>
      <c r="L38" s="282"/>
      <c r="M38" s="282"/>
      <c r="N38" s="282"/>
      <c r="O38" s="282"/>
    </row>
    <row r="39" spans="1:15" ht="20.100000000000001" customHeight="1">
      <c r="A39" s="99"/>
      <c r="B39" s="258"/>
      <c r="C39" s="283"/>
      <c r="D39" s="283"/>
      <c r="E39" s="283"/>
      <c r="F39" s="282"/>
      <c r="G39" s="282"/>
      <c r="H39" s="282"/>
      <c r="I39" s="282"/>
      <c r="J39" s="282"/>
      <c r="K39" s="282"/>
      <c r="L39" s="282"/>
      <c r="M39" s="282"/>
      <c r="N39" s="282"/>
      <c r="O39" s="282"/>
    </row>
    <row r="40" spans="1:15">
      <c r="A40" s="281" t="s">
        <v>174</v>
      </c>
      <c r="B40" s="281"/>
      <c r="C40" s="281"/>
      <c r="D40" s="281"/>
      <c r="E40" s="281"/>
      <c r="F40" s="281"/>
      <c r="G40" s="281"/>
      <c r="H40" s="281"/>
      <c r="I40" s="281"/>
      <c r="J40" s="281"/>
    </row>
    <row r="41" spans="1:15">
      <c r="A41" s="20"/>
    </row>
    <row r="42" spans="1:15" ht="52.5" customHeight="1">
      <c r="A42" s="268" t="s">
        <v>283</v>
      </c>
      <c r="B42" s="269"/>
      <c r="C42" s="270"/>
      <c r="D42" s="213" t="s">
        <v>166</v>
      </c>
      <c r="E42" s="213"/>
      <c r="F42" s="213"/>
      <c r="G42" s="213" t="s">
        <v>162</v>
      </c>
      <c r="H42" s="213"/>
      <c r="I42" s="213"/>
      <c r="J42" s="213" t="s">
        <v>197</v>
      </c>
      <c r="K42" s="213"/>
      <c r="L42" s="213"/>
      <c r="M42" s="284" t="s">
        <v>198</v>
      </c>
      <c r="N42" s="285"/>
      <c r="O42" s="286"/>
    </row>
    <row r="43" spans="1:15" ht="155.25" customHeight="1">
      <c r="A43" s="271"/>
      <c r="B43" s="272"/>
      <c r="C43" s="273"/>
      <c r="D43" s="7" t="s">
        <v>424</v>
      </c>
      <c r="E43" s="7" t="s">
        <v>214</v>
      </c>
      <c r="F43" s="7" t="s">
        <v>425</v>
      </c>
      <c r="G43" s="7" t="s">
        <v>424</v>
      </c>
      <c r="H43" s="7" t="s">
        <v>214</v>
      </c>
      <c r="I43" s="7" t="s">
        <v>425</v>
      </c>
      <c r="J43" s="7" t="s">
        <v>424</v>
      </c>
      <c r="K43" s="7" t="s">
        <v>214</v>
      </c>
      <c r="L43" s="7" t="s">
        <v>425</v>
      </c>
      <c r="M43" s="115" t="s">
        <v>167</v>
      </c>
      <c r="N43" s="115" t="s">
        <v>168</v>
      </c>
      <c r="O43" s="115" t="s">
        <v>236</v>
      </c>
    </row>
    <row r="44" spans="1:15">
      <c r="A44" s="284">
        <v>1</v>
      </c>
      <c r="B44" s="285"/>
      <c r="C44" s="286"/>
      <c r="D44" s="7">
        <v>2</v>
      </c>
      <c r="E44" s="7">
        <v>3</v>
      </c>
      <c r="F44" s="7">
        <v>4</v>
      </c>
      <c r="G44" s="7">
        <v>5</v>
      </c>
      <c r="H44" s="6">
        <v>6</v>
      </c>
      <c r="I44" s="6">
        <v>7</v>
      </c>
      <c r="J44" s="6">
        <v>8</v>
      </c>
      <c r="K44" s="6">
        <v>9</v>
      </c>
      <c r="L44" s="6">
        <v>10</v>
      </c>
      <c r="M44" s="6">
        <v>11</v>
      </c>
      <c r="N44" s="6">
        <v>12</v>
      </c>
      <c r="O44" s="6">
        <v>13</v>
      </c>
    </row>
    <row r="45" spans="1:15">
      <c r="A45" s="284" t="s">
        <v>452</v>
      </c>
      <c r="B45" s="285"/>
      <c r="C45" s="286"/>
      <c r="D45" s="114">
        <f>'I. Фін результат'!E7</f>
        <v>242</v>
      </c>
      <c r="E45" s="113">
        <v>305</v>
      </c>
      <c r="F45" s="114">
        <f>(D45/E45)*1000</f>
        <v>793.44262295081967</v>
      </c>
      <c r="G45" s="114">
        <f>'I. Фін результат'!F7</f>
        <v>367.1</v>
      </c>
      <c r="H45" s="113">
        <f>24570-24244</f>
        <v>326</v>
      </c>
      <c r="I45" s="114">
        <f>(G45/H45)*1000</f>
        <v>1126.0736196319019</v>
      </c>
      <c r="J45" s="169">
        <f>G45-D45</f>
        <v>125.10000000000002</v>
      </c>
      <c r="K45" s="169">
        <f>H45-E45</f>
        <v>21</v>
      </c>
      <c r="L45" s="170">
        <f>I45-F45</f>
        <v>332.63099668108225</v>
      </c>
      <c r="M45" s="147">
        <f>(G45/D45)*100</f>
        <v>151.69421487603307</v>
      </c>
      <c r="N45" s="113">
        <f>(H45/E45)*100</f>
        <v>106.88524590163935</v>
      </c>
      <c r="O45" s="114">
        <f>(I45/F45)*100</f>
        <v>141.92250164782234</v>
      </c>
    </row>
    <row r="46" spans="1:15" ht="24.95" customHeight="1">
      <c r="A46" s="310" t="s">
        <v>466</v>
      </c>
      <c r="B46" s="311"/>
      <c r="C46" s="312"/>
      <c r="D46" s="211">
        <f>SUM(D45:D45)</f>
        <v>242</v>
      </c>
      <c r="E46" s="142"/>
      <c r="F46" s="143"/>
      <c r="G46" s="211">
        <f>SUM(G45:G45)</f>
        <v>367.1</v>
      </c>
      <c r="H46" s="142"/>
      <c r="I46" s="143"/>
      <c r="J46" s="142"/>
      <c r="K46" s="142"/>
      <c r="L46" s="143"/>
      <c r="M46" s="148"/>
      <c r="N46" s="142"/>
      <c r="O46" s="143"/>
    </row>
    <row r="47" spans="1:15">
      <c r="A47" s="22"/>
      <c r="B47" s="23"/>
      <c r="C47" s="23"/>
      <c r="D47" s="23"/>
      <c r="E47" s="23"/>
      <c r="F47" s="13"/>
      <c r="G47" s="13"/>
      <c r="H47" s="13"/>
      <c r="I47" s="5"/>
      <c r="J47" s="5"/>
      <c r="K47" s="5"/>
      <c r="L47" s="5"/>
      <c r="M47" s="5"/>
      <c r="N47" s="5"/>
      <c r="O47" s="5"/>
    </row>
    <row r="48" spans="1:15">
      <c r="A48" s="281" t="s">
        <v>69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</row>
    <row r="49" spans="1:15">
      <c r="A49" s="20"/>
    </row>
    <row r="50" spans="1:15" ht="56.25" customHeight="1">
      <c r="A50" s="7" t="s">
        <v>108</v>
      </c>
      <c r="B50" s="213" t="s">
        <v>68</v>
      </c>
      <c r="C50" s="213"/>
      <c r="D50" s="213" t="s">
        <v>62</v>
      </c>
      <c r="E50" s="213"/>
      <c r="F50" s="213" t="s">
        <v>63</v>
      </c>
      <c r="G50" s="213"/>
      <c r="H50" s="213" t="s">
        <v>82</v>
      </c>
      <c r="I50" s="213"/>
      <c r="J50" s="213"/>
      <c r="K50" s="284" t="s">
        <v>80</v>
      </c>
      <c r="L50" s="286"/>
      <c r="M50" s="284" t="s">
        <v>32</v>
      </c>
      <c r="N50" s="285"/>
      <c r="O50" s="286"/>
    </row>
    <row r="51" spans="1:15">
      <c r="A51" s="6">
        <v>1</v>
      </c>
      <c r="B51" s="218">
        <v>2</v>
      </c>
      <c r="C51" s="218"/>
      <c r="D51" s="218">
        <v>3</v>
      </c>
      <c r="E51" s="218"/>
      <c r="F51" s="218">
        <v>4</v>
      </c>
      <c r="G51" s="218"/>
      <c r="H51" s="218">
        <v>5</v>
      </c>
      <c r="I51" s="218"/>
      <c r="J51" s="218"/>
      <c r="K51" s="218">
        <v>6</v>
      </c>
      <c r="L51" s="218"/>
      <c r="M51" s="296">
        <v>7</v>
      </c>
      <c r="N51" s="303"/>
      <c r="O51" s="297"/>
    </row>
    <row r="52" spans="1:15">
      <c r="A52" s="92"/>
      <c r="B52" s="282"/>
      <c r="C52" s="282"/>
      <c r="D52" s="298"/>
      <c r="E52" s="298"/>
      <c r="F52" s="299" t="s">
        <v>177</v>
      </c>
      <c r="G52" s="299"/>
      <c r="H52" s="300"/>
      <c r="I52" s="300"/>
      <c r="J52" s="300"/>
      <c r="K52" s="291"/>
      <c r="L52" s="292"/>
      <c r="M52" s="298"/>
      <c r="N52" s="298"/>
      <c r="O52" s="298"/>
    </row>
    <row r="53" spans="1:15">
      <c r="A53" s="92"/>
      <c r="B53" s="301"/>
      <c r="C53" s="302"/>
      <c r="D53" s="260"/>
      <c r="E53" s="261"/>
      <c r="F53" s="304"/>
      <c r="G53" s="305"/>
      <c r="H53" s="306"/>
      <c r="I53" s="307"/>
      <c r="J53" s="308"/>
      <c r="K53" s="291"/>
      <c r="L53" s="292"/>
      <c r="M53" s="260"/>
      <c r="N53" s="293"/>
      <c r="O53" s="261"/>
    </row>
    <row r="54" spans="1:15">
      <c r="A54" s="92"/>
      <c r="B54" s="258"/>
      <c r="C54" s="259"/>
      <c r="D54" s="260"/>
      <c r="E54" s="261"/>
      <c r="F54" s="304"/>
      <c r="G54" s="305"/>
      <c r="H54" s="306"/>
      <c r="I54" s="307"/>
      <c r="J54" s="308"/>
      <c r="K54" s="291"/>
      <c r="L54" s="292"/>
      <c r="M54" s="260"/>
      <c r="N54" s="293"/>
      <c r="O54" s="261"/>
    </row>
    <row r="55" spans="1:15">
      <c r="A55" s="92"/>
      <c r="B55" s="282"/>
      <c r="C55" s="282"/>
      <c r="D55" s="298"/>
      <c r="E55" s="298"/>
      <c r="F55" s="299"/>
      <c r="G55" s="299"/>
      <c r="H55" s="300"/>
      <c r="I55" s="300"/>
      <c r="J55" s="300"/>
      <c r="K55" s="291"/>
      <c r="L55" s="292"/>
      <c r="M55" s="298"/>
      <c r="N55" s="298"/>
      <c r="O55" s="298"/>
    </row>
    <row r="56" spans="1:15">
      <c r="A56" s="117" t="s">
        <v>53</v>
      </c>
      <c r="B56" s="288" t="s">
        <v>33</v>
      </c>
      <c r="C56" s="288"/>
      <c r="D56" s="288" t="s">
        <v>33</v>
      </c>
      <c r="E56" s="288"/>
      <c r="F56" s="288" t="s">
        <v>33</v>
      </c>
      <c r="G56" s="288"/>
      <c r="H56" s="309"/>
      <c r="I56" s="309"/>
      <c r="J56" s="309"/>
      <c r="K56" s="289">
        <f>SUM(K52:L55)</f>
        <v>0</v>
      </c>
      <c r="L56" s="290"/>
      <c r="M56" s="287"/>
      <c r="N56" s="287"/>
      <c r="O56" s="287"/>
    </row>
    <row r="57" spans="1:15">
      <c r="A57" s="13"/>
      <c r="B57" s="25"/>
      <c r="C57" s="25"/>
      <c r="D57" s="25"/>
      <c r="E57" s="25"/>
      <c r="F57" s="25"/>
      <c r="G57" s="25"/>
      <c r="H57" s="25"/>
      <c r="I57" s="25"/>
      <c r="J57" s="25"/>
      <c r="K57" s="3"/>
      <c r="L57" s="3"/>
      <c r="M57" s="3"/>
      <c r="N57" s="3"/>
      <c r="O57" s="3"/>
    </row>
    <row r="58" spans="1:15">
      <c r="A58" s="281" t="s">
        <v>70</v>
      </c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</row>
    <row r="59" spans="1:15" ht="15" customHeight="1">
      <c r="A59" s="5"/>
      <c r="B59" s="18"/>
      <c r="C59" s="5"/>
      <c r="D59" s="5"/>
      <c r="E59" s="5"/>
      <c r="F59" s="5"/>
      <c r="G59" s="5"/>
      <c r="H59" s="5"/>
      <c r="I59" s="17"/>
    </row>
    <row r="60" spans="1:15" ht="42.75" customHeight="1">
      <c r="A60" s="213" t="s">
        <v>61</v>
      </c>
      <c r="B60" s="213"/>
      <c r="C60" s="213"/>
      <c r="D60" s="213" t="s">
        <v>169</v>
      </c>
      <c r="E60" s="213"/>
      <c r="F60" s="213" t="s">
        <v>170</v>
      </c>
      <c r="G60" s="213"/>
      <c r="H60" s="213"/>
      <c r="I60" s="213"/>
      <c r="J60" s="213" t="s">
        <v>341</v>
      </c>
      <c r="K60" s="213"/>
      <c r="L60" s="213"/>
      <c r="M60" s="213"/>
      <c r="N60" s="213" t="s">
        <v>173</v>
      </c>
      <c r="O60" s="213"/>
    </row>
    <row r="61" spans="1:15" ht="42.75" customHeight="1">
      <c r="A61" s="213"/>
      <c r="B61" s="213"/>
      <c r="C61" s="213"/>
      <c r="D61" s="213"/>
      <c r="E61" s="213"/>
      <c r="F61" s="218" t="s">
        <v>171</v>
      </c>
      <c r="G61" s="218"/>
      <c r="H61" s="213" t="s">
        <v>172</v>
      </c>
      <c r="I61" s="213"/>
      <c r="J61" s="218" t="s">
        <v>171</v>
      </c>
      <c r="K61" s="218"/>
      <c r="L61" s="213" t="s">
        <v>172</v>
      </c>
      <c r="M61" s="213"/>
      <c r="N61" s="213"/>
      <c r="O61" s="213"/>
    </row>
    <row r="62" spans="1:15">
      <c r="A62" s="213">
        <v>1</v>
      </c>
      <c r="B62" s="213"/>
      <c r="C62" s="213"/>
      <c r="D62" s="284">
        <v>2</v>
      </c>
      <c r="E62" s="286"/>
      <c r="F62" s="284">
        <v>3</v>
      </c>
      <c r="G62" s="286"/>
      <c r="H62" s="296">
        <v>4</v>
      </c>
      <c r="I62" s="297"/>
      <c r="J62" s="296">
        <v>5</v>
      </c>
      <c r="K62" s="297"/>
      <c r="L62" s="296">
        <v>6</v>
      </c>
      <c r="M62" s="297"/>
      <c r="N62" s="296">
        <v>7</v>
      </c>
      <c r="O62" s="297"/>
    </row>
    <row r="63" spans="1:15" ht="20.100000000000001" customHeight="1">
      <c r="A63" s="274" t="s">
        <v>211</v>
      </c>
      <c r="B63" s="274"/>
      <c r="C63" s="274"/>
      <c r="D63" s="291"/>
      <c r="E63" s="292"/>
      <c r="F63" s="291"/>
      <c r="G63" s="292"/>
      <c r="H63" s="291"/>
      <c r="I63" s="292"/>
      <c r="J63" s="291"/>
      <c r="K63" s="292"/>
      <c r="L63" s="291"/>
      <c r="M63" s="292"/>
      <c r="N63" s="294">
        <f>D63+H63-L63</f>
        <v>0</v>
      </c>
      <c r="O63" s="295"/>
    </row>
    <row r="64" spans="1:15" ht="20.100000000000001" customHeight="1">
      <c r="A64" s="274" t="s">
        <v>91</v>
      </c>
      <c r="B64" s="274"/>
      <c r="C64" s="274"/>
      <c r="D64" s="291"/>
      <c r="E64" s="292"/>
      <c r="F64" s="291"/>
      <c r="G64" s="292"/>
      <c r="H64" s="291"/>
      <c r="I64" s="292"/>
      <c r="J64" s="291"/>
      <c r="K64" s="292"/>
      <c r="L64" s="291"/>
      <c r="M64" s="292"/>
      <c r="N64" s="291"/>
      <c r="O64" s="292"/>
    </row>
    <row r="65" spans="1:15" ht="20.100000000000001" customHeight="1">
      <c r="A65" s="274"/>
      <c r="B65" s="274"/>
      <c r="C65" s="274"/>
      <c r="D65" s="291"/>
      <c r="E65" s="292"/>
      <c r="F65" s="291"/>
      <c r="G65" s="292"/>
      <c r="H65" s="291"/>
      <c r="I65" s="292"/>
      <c r="J65" s="291"/>
      <c r="K65" s="292"/>
      <c r="L65" s="291"/>
      <c r="M65" s="292"/>
      <c r="N65" s="291"/>
      <c r="O65" s="292"/>
    </row>
    <row r="66" spans="1:15" ht="20.100000000000001" customHeight="1">
      <c r="A66" s="274" t="s">
        <v>212</v>
      </c>
      <c r="B66" s="274"/>
      <c r="C66" s="274"/>
      <c r="D66" s="291"/>
      <c r="E66" s="292"/>
      <c r="F66" s="291"/>
      <c r="G66" s="292"/>
      <c r="H66" s="291"/>
      <c r="I66" s="292"/>
      <c r="J66" s="291"/>
      <c r="K66" s="292"/>
      <c r="L66" s="291"/>
      <c r="M66" s="292"/>
      <c r="N66" s="294">
        <f>D66+H66-L66</f>
        <v>0</v>
      </c>
      <c r="O66" s="295"/>
    </row>
    <row r="67" spans="1:15" ht="20.100000000000001" customHeight="1">
      <c r="A67" s="274" t="s">
        <v>92</v>
      </c>
      <c r="B67" s="274"/>
      <c r="C67" s="274"/>
      <c r="D67" s="291"/>
      <c r="E67" s="292"/>
      <c r="F67" s="291"/>
      <c r="G67" s="292"/>
      <c r="H67" s="291"/>
      <c r="I67" s="292"/>
      <c r="J67" s="291"/>
      <c r="K67" s="292"/>
      <c r="L67" s="291"/>
      <c r="M67" s="292"/>
      <c r="N67" s="291"/>
      <c r="O67" s="292"/>
    </row>
    <row r="68" spans="1:15" ht="20.100000000000001" customHeight="1">
      <c r="A68" s="274"/>
      <c r="B68" s="274"/>
      <c r="C68" s="274"/>
      <c r="D68" s="291"/>
      <c r="E68" s="292"/>
      <c r="F68" s="291"/>
      <c r="G68" s="292"/>
      <c r="H68" s="291"/>
      <c r="I68" s="292"/>
      <c r="J68" s="291"/>
      <c r="K68" s="292"/>
      <c r="L68" s="291"/>
      <c r="M68" s="292"/>
      <c r="N68" s="291"/>
      <c r="O68" s="292"/>
    </row>
    <row r="69" spans="1:15" ht="20.100000000000001" customHeight="1">
      <c r="A69" s="274" t="s">
        <v>213</v>
      </c>
      <c r="B69" s="274"/>
      <c r="C69" s="274"/>
      <c r="D69" s="291"/>
      <c r="E69" s="292"/>
      <c r="F69" s="291"/>
      <c r="G69" s="292"/>
      <c r="H69" s="291"/>
      <c r="I69" s="292"/>
      <c r="J69" s="291"/>
      <c r="K69" s="292"/>
      <c r="L69" s="291"/>
      <c r="M69" s="292"/>
      <c r="N69" s="294">
        <f>D69+H69-L69</f>
        <v>0</v>
      </c>
      <c r="O69" s="295"/>
    </row>
    <row r="70" spans="1:15" ht="20.100000000000001" customHeight="1">
      <c r="A70" s="274" t="s">
        <v>91</v>
      </c>
      <c r="B70" s="274"/>
      <c r="C70" s="274"/>
      <c r="D70" s="291"/>
      <c r="E70" s="292"/>
      <c r="F70" s="291"/>
      <c r="G70" s="292"/>
      <c r="H70" s="291"/>
      <c r="I70" s="292"/>
      <c r="J70" s="291"/>
      <c r="K70" s="292"/>
      <c r="L70" s="291"/>
      <c r="M70" s="292"/>
      <c r="N70" s="291"/>
      <c r="O70" s="292"/>
    </row>
    <row r="71" spans="1:15" ht="20.100000000000001" customHeight="1">
      <c r="A71" s="274"/>
      <c r="B71" s="274"/>
      <c r="C71" s="274"/>
      <c r="D71" s="291"/>
      <c r="E71" s="292"/>
      <c r="F71" s="291"/>
      <c r="G71" s="292"/>
      <c r="H71" s="291"/>
      <c r="I71" s="292"/>
      <c r="J71" s="291"/>
      <c r="K71" s="292"/>
      <c r="L71" s="291"/>
      <c r="M71" s="292"/>
      <c r="N71" s="291"/>
      <c r="O71" s="292"/>
    </row>
    <row r="72" spans="1:15" ht="24.95" customHeight="1">
      <c r="A72" s="242" t="s">
        <v>53</v>
      </c>
      <c r="B72" s="242"/>
      <c r="C72" s="242"/>
      <c r="D72" s="289">
        <f>SUM(D63,D66,D69)</f>
        <v>0</v>
      </c>
      <c r="E72" s="290"/>
      <c r="F72" s="289">
        <f>SUM(F63,F66,F69)</f>
        <v>0</v>
      </c>
      <c r="G72" s="290"/>
      <c r="H72" s="289">
        <f>SUM(H63,H66,H69)</f>
        <v>0</v>
      </c>
      <c r="I72" s="290"/>
      <c r="J72" s="289">
        <f>SUM(J63,J66,J69)</f>
        <v>0</v>
      </c>
      <c r="K72" s="290"/>
      <c r="L72" s="289">
        <f>SUM(L63,L66,L69)</f>
        <v>0</v>
      </c>
      <c r="M72" s="290"/>
      <c r="N72" s="289">
        <f>D72+H72-L72</f>
        <v>0</v>
      </c>
      <c r="O72" s="290"/>
    </row>
    <row r="73" spans="1:15">
      <c r="C73" s="30"/>
      <c r="D73" s="30"/>
      <c r="E73" s="30"/>
    </row>
    <row r="74" spans="1:15">
      <c r="C74" s="30"/>
      <c r="D74" s="30"/>
      <c r="E74" s="30"/>
    </row>
    <row r="75" spans="1:15">
      <c r="C75" s="30"/>
      <c r="D75" s="30"/>
      <c r="E75" s="30"/>
    </row>
    <row r="76" spans="1:15">
      <c r="C76" s="30"/>
      <c r="D76" s="30"/>
      <c r="E76" s="30"/>
    </row>
    <row r="77" spans="1:15">
      <c r="C77" s="30"/>
      <c r="D77" s="30"/>
      <c r="E77" s="30"/>
    </row>
    <row r="78" spans="1:15">
      <c r="C78" s="30"/>
      <c r="D78" s="30"/>
      <c r="E78" s="30"/>
    </row>
    <row r="79" spans="1:15">
      <c r="C79" s="30"/>
      <c r="D79" s="30"/>
      <c r="E79" s="30"/>
    </row>
    <row r="80" spans="1:15">
      <c r="C80" s="30"/>
      <c r="D80" s="30"/>
      <c r="E80" s="30"/>
    </row>
    <row r="81" spans="3:5">
      <c r="C81" s="30"/>
      <c r="D81" s="30"/>
      <c r="E81" s="30"/>
    </row>
    <row r="82" spans="3:5">
      <c r="C82" s="30"/>
      <c r="D82" s="30"/>
      <c r="E82" s="30"/>
    </row>
    <row r="83" spans="3:5">
      <c r="C83" s="30"/>
      <c r="D83" s="30"/>
      <c r="E83" s="30"/>
    </row>
    <row r="84" spans="3:5">
      <c r="C84" s="30"/>
      <c r="D84" s="30"/>
      <c r="E84" s="30"/>
    </row>
    <row r="85" spans="3:5">
      <c r="C85" s="30"/>
      <c r="D85" s="30"/>
      <c r="E85" s="30"/>
    </row>
    <row r="86" spans="3:5">
      <c r="C86" s="30"/>
      <c r="D86" s="30"/>
      <c r="E86" s="30"/>
    </row>
  </sheetData>
  <mergeCells count="271">
    <mergeCell ref="A15:B15"/>
    <mergeCell ref="A16:B16"/>
    <mergeCell ref="A17:B17"/>
    <mergeCell ref="C17:E17"/>
    <mergeCell ref="C18:E18"/>
    <mergeCell ref="C19:E19"/>
    <mergeCell ref="C15:E15"/>
    <mergeCell ref="C16:E16"/>
    <mergeCell ref="A26:B26"/>
    <mergeCell ref="A18:B18"/>
    <mergeCell ref="A19:B19"/>
    <mergeCell ref="A20:B20"/>
    <mergeCell ref="A21:B21"/>
    <mergeCell ref="A23:B23"/>
    <mergeCell ref="A24:B24"/>
    <mergeCell ref="A10:B10"/>
    <mergeCell ref="A11:B11"/>
    <mergeCell ref="A12:B12"/>
    <mergeCell ref="A13:B13"/>
    <mergeCell ref="A14:B14"/>
    <mergeCell ref="C13:E13"/>
    <mergeCell ref="C14:E14"/>
    <mergeCell ref="C10:E10"/>
    <mergeCell ref="C11:E11"/>
    <mergeCell ref="C12:E12"/>
    <mergeCell ref="F9:H9"/>
    <mergeCell ref="F10:H10"/>
    <mergeCell ref="F11:H11"/>
    <mergeCell ref="F12:H12"/>
    <mergeCell ref="F17:H17"/>
    <mergeCell ref="N16:O16"/>
    <mergeCell ref="N17:O17"/>
    <mergeCell ref="L17:M17"/>
    <mergeCell ref="I17:K17"/>
    <mergeCell ref="I10:K10"/>
    <mergeCell ref="I11:K11"/>
    <mergeCell ref="L15:M15"/>
    <mergeCell ref="L16:M16"/>
    <mergeCell ref="I12:K12"/>
    <mergeCell ref="F20:H20"/>
    <mergeCell ref="N18:O18"/>
    <mergeCell ref="F39:O39"/>
    <mergeCell ref="B38:E38"/>
    <mergeCell ref="B39:E39"/>
    <mergeCell ref="F38:O38"/>
    <mergeCell ref="F32:O32"/>
    <mergeCell ref="B32:E32"/>
    <mergeCell ref="A22:B22"/>
    <mergeCell ref="C20:E20"/>
    <mergeCell ref="F35:O35"/>
    <mergeCell ref="A30:O30"/>
    <mergeCell ref="A28:O28"/>
    <mergeCell ref="B33:E33"/>
    <mergeCell ref="F34:O34"/>
    <mergeCell ref="F33:O33"/>
    <mergeCell ref="F15:H15"/>
    <mergeCell ref="F16:H16"/>
    <mergeCell ref="I13:K13"/>
    <mergeCell ref="I14:K14"/>
    <mergeCell ref="F13:H13"/>
    <mergeCell ref="F14:H14"/>
    <mergeCell ref="N13:O13"/>
    <mergeCell ref="I15:K15"/>
    <mergeCell ref="I16:K16"/>
    <mergeCell ref="I9:K9"/>
    <mergeCell ref="N14:O14"/>
    <mergeCell ref="L12:M12"/>
    <mergeCell ref="N15:O15"/>
    <mergeCell ref="L14:M14"/>
    <mergeCell ref="N12:O12"/>
    <mergeCell ref="L13:M13"/>
    <mergeCell ref="A1:O1"/>
    <mergeCell ref="A2:O2"/>
    <mergeCell ref="L9:M9"/>
    <mergeCell ref="N9:O9"/>
    <mergeCell ref="A9:B9"/>
    <mergeCell ref="C9:E9"/>
    <mergeCell ref="B37:E37"/>
    <mergeCell ref="F36:O36"/>
    <mergeCell ref="A3:O3"/>
    <mergeCell ref="A4:O4"/>
    <mergeCell ref="A5:O5"/>
    <mergeCell ref="A7:O7"/>
    <mergeCell ref="L11:M11"/>
    <mergeCell ref="N10:O10"/>
    <mergeCell ref="N11:O11"/>
    <mergeCell ref="L10:M10"/>
    <mergeCell ref="D50:E50"/>
    <mergeCell ref="J42:L42"/>
    <mergeCell ref="M42:O42"/>
    <mergeCell ref="A48:O48"/>
    <mergeCell ref="F50:G50"/>
    <mergeCell ref="H50:J50"/>
    <mergeCell ref="K50:L50"/>
    <mergeCell ref="M50:O50"/>
    <mergeCell ref="B50:C50"/>
    <mergeCell ref="A46:C46"/>
    <mergeCell ref="J60:M60"/>
    <mergeCell ref="J61:K61"/>
    <mergeCell ref="L61:M61"/>
    <mergeCell ref="F52:G52"/>
    <mergeCell ref="F53:G53"/>
    <mergeCell ref="F54:G54"/>
    <mergeCell ref="H54:J54"/>
    <mergeCell ref="H53:J53"/>
    <mergeCell ref="K55:L55"/>
    <mergeCell ref="H56:J56"/>
    <mergeCell ref="M51:O51"/>
    <mergeCell ref="B51:C51"/>
    <mergeCell ref="F51:G51"/>
    <mergeCell ref="D52:E52"/>
    <mergeCell ref="D51:E51"/>
    <mergeCell ref="M52:O52"/>
    <mergeCell ref="K52:L52"/>
    <mergeCell ref="K51:L51"/>
    <mergeCell ref="B52:C52"/>
    <mergeCell ref="H52:J52"/>
    <mergeCell ref="F70:G70"/>
    <mergeCell ref="H70:I70"/>
    <mergeCell ref="N70:O70"/>
    <mergeCell ref="J68:K68"/>
    <mergeCell ref="L68:M68"/>
    <mergeCell ref="H68:I68"/>
    <mergeCell ref="N66:O66"/>
    <mergeCell ref="L64:M64"/>
    <mergeCell ref="N64:O64"/>
    <mergeCell ref="N65:O65"/>
    <mergeCell ref="N67:O67"/>
    <mergeCell ref="J67:K67"/>
    <mergeCell ref="J66:K66"/>
    <mergeCell ref="K56:L56"/>
    <mergeCell ref="J62:K62"/>
    <mergeCell ref="D67:E67"/>
    <mergeCell ref="A67:C67"/>
    <mergeCell ref="F67:G67"/>
    <mergeCell ref="D66:E66"/>
    <mergeCell ref="F66:G66"/>
    <mergeCell ref="H67:I67"/>
    <mergeCell ref="H66:I66"/>
    <mergeCell ref="H64:I64"/>
    <mergeCell ref="A65:C65"/>
    <mergeCell ref="L66:M66"/>
    <mergeCell ref="D64:E64"/>
    <mergeCell ref="F64:G64"/>
    <mergeCell ref="H65:I65"/>
    <mergeCell ref="H62:I62"/>
    <mergeCell ref="B55:C55"/>
    <mergeCell ref="D55:E55"/>
    <mergeCell ref="F55:G55"/>
    <mergeCell ref="H55:J55"/>
    <mergeCell ref="B53:C53"/>
    <mergeCell ref="D53:E53"/>
    <mergeCell ref="A64:C64"/>
    <mergeCell ref="L70:M70"/>
    <mergeCell ref="D70:E70"/>
    <mergeCell ref="N68:O68"/>
    <mergeCell ref="D69:E69"/>
    <mergeCell ref="F69:G69"/>
    <mergeCell ref="H69:I69"/>
    <mergeCell ref="J69:K69"/>
    <mergeCell ref="L69:M69"/>
    <mergeCell ref="N69:O69"/>
    <mergeCell ref="A72:C72"/>
    <mergeCell ref="D65:E65"/>
    <mergeCell ref="F65:G65"/>
    <mergeCell ref="A70:C70"/>
    <mergeCell ref="D68:E68"/>
    <mergeCell ref="F68:G68"/>
    <mergeCell ref="A69:C69"/>
    <mergeCell ref="A68:C68"/>
    <mergeCell ref="A71:C71"/>
    <mergeCell ref="A66:C66"/>
    <mergeCell ref="N63:O63"/>
    <mergeCell ref="H51:J51"/>
    <mergeCell ref="H61:I61"/>
    <mergeCell ref="J63:K63"/>
    <mergeCell ref="K53:L53"/>
    <mergeCell ref="M53:O53"/>
    <mergeCell ref="H63:I63"/>
    <mergeCell ref="L62:M62"/>
    <mergeCell ref="N62:O62"/>
    <mergeCell ref="M55:O55"/>
    <mergeCell ref="F63:G63"/>
    <mergeCell ref="A63:C63"/>
    <mergeCell ref="A62:C62"/>
    <mergeCell ref="D62:E62"/>
    <mergeCell ref="F62:G62"/>
    <mergeCell ref="D63:E63"/>
    <mergeCell ref="K54:L54"/>
    <mergeCell ref="M54:O54"/>
    <mergeCell ref="J72:K72"/>
    <mergeCell ref="L72:M72"/>
    <mergeCell ref="L63:M63"/>
    <mergeCell ref="J70:K70"/>
    <mergeCell ref="J64:K64"/>
    <mergeCell ref="L65:M65"/>
    <mergeCell ref="J65:K65"/>
    <mergeCell ref="L67:M67"/>
    <mergeCell ref="N72:O72"/>
    <mergeCell ref="D71:E71"/>
    <mergeCell ref="F71:G71"/>
    <mergeCell ref="H71:I71"/>
    <mergeCell ref="J71:K71"/>
    <mergeCell ref="L71:M71"/>
    <mergeCell ref="N71:O71"/>
    <mergeCell ref="D72:E72"/>
    <mergeCell ref="F72:G72"/>
    <mergeCell ref="H72:I72"/>
    <mergeCell ref="N60:O61"/>
    <mergeCell ref="M56:O56"/>
    <mergeCell ref="A58:O58"/>
    <mergeCell ref="B56:C56"/>
    <mergeCell ref="D56:E56"/>
    <mergeCell ref="F56:G56"/>
    <mergeCell ref="D60:E61"/>
    <mergeCell ref="A60:C61"/>
    <mergeCell ref="F60:I60"/>
    <mergeCell ref="F61:G61"/>
    <mergeCell ref="A44:C44"/>
    <mergeCell ref="A45:C45"/>
    <mergeCell ref="D42:F42"/>
    <mergeCell ref="L18:M18"/>
    <mergeCell ref="F21:H21"/>
    <mergeCell ref="I18:K18"/>
    <mergeCell ref="I19:K19"/>
    <mergeCell ref="I20:K20"/>
    <mergeCell ref="I21:K21"/>
    <mergeCell ref="F18:H18"/>
    <mergeCell ref="F19:H19"/>
    <mergeCell ref="G42:I42"/>
    <mergeCell ref="L21:M21"/>
    <mergeCell ref="N22:O22"/>
    <mergeCell ref="N23:O23"/>
    <mergeCell ref="A40:J40"/>
    <mergeCell ref="F37:O37"/>
    <mergeCell ref="B35:E35"/>
    <mergeCell ref="B36:E36"/>
    <mergeCell ref="B34:E34"/>
    <mergeCell ref="N19:O19"/>
    <mergeCell ref="N20:O20"/>
    <mergeCell ref="N21:O21"/>
    <mergeCell ref="L23:M23"/>
    <mergeCell ref="L24:M24"/>
    <mergeCell ref="L19:M19"/>
    <mergeCell ref="L20:M20"/>
    <mergeCell ref="N26:O26"/>
    <mergeCell ref="L26:M26"/>
    <mergeCell ref="I25:K25"/>
    <mergeCell ref="I26:K26"/>
    <mergeCell ref="F26:H26"/>
    <mergeCell ref="N24:O24"/>
    <mergeCell ref="F25:H25"/>
    <mergeCell ref="F22:H22"/>
    <mergeCell ref="F23:H23"/>
    <mergeCell ref="F24:H24"/>
    <mergeCell ref="N25:O25"/>
    <mergeCell ref="I24:K24"/>
    <mergeCell ref="I22:K22"/>
    <mergeCell ref="I23:K23"/>
    <mergeCell ref="L22:M22"/>
    <mergeCell ref="L25:M25"/>
    <mergeCell ref="C21:E21"/>
    <mergeCell ref="C22:E22"/>
    <mergeCell ref="B54:C54"/>
    <mergeCell ref="D54:E54"/>
    <mergeCell ref="C23:E23"/>
    <mergeCell ref="C24:E24"/>
    <mergeCell ref="C25:E25"/>
    <mergeCell ref="C26:E26"/>
    <mergeCell ref="A42:C43"/>
    <mergeCell ref="A25:B25"/>
  </mergeCells>
  <phoneticPr fontId="3" type="noConversion"/>
  <pageMargins left="0.59055118110236227" right="0.59055118110236227" top="0.47" bottom="0.16" header="0.13" footer="0.15748031496062992"/>
  <pageSetup paperSize="9" scale="49" orientation="landscape" horizontalDpi="1200" verticalDpi="1200" r:id="rId1"/>
  <headerFooter alignWithMargins="0">
    <oddHeader xml:space="preserve">&amp;C
&amp;R&amp;"Times New Roman,обычный"&amp;14Продовження додатка 2
Таблиця 6  </oddHeader>
  </headerFooter>
  <rowBreaks count="1" manualBreakCount="1">
    <brk id="39" max="14" man="1"/>
  </rowBreaks>
  <ignoredErrors>
    <ignoredError sqref="L23:M26 O12:O26 M45:O45 N11:N26 F23:K26 D23:E24 O11" evalError="1"/>
    <ignoredError sqref="D46:G4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AF73"/>
  <sheetViews>
    <sheetView view="pageBreakPreview" zoomScale="60" zoomScaleNormal="50" workbookViewId="0">
      <selection activeCell="Q28" sqref="Q28:T28"/>
    </sheetView>
  </sheetViews>
  <sheetFormatPr defaultRowHeight="18.75"/>
  <cols>
    <col min="1" max="2" width="4.42578125" style="2" customWidth="1"/>
    <col min="3" max="3" width="28.7109375" style="2" customWidth="1"/>
    <col min="4" max="6" width="8.42578125" style="2" customWidth="1"/>
    <col min="7" max="9" width="11.28515625" style="2" customWidth="1"/>
    <col min="10" max="10" width="8.7109375" style="2" customWidth="1"/>
    <col min="11" max="11" width="7" style="2" customWidth="1"/>
    <col min="12" max="12" width="9" style="2" customWidth="1"/>
    <col min="13" max="13" width="12.28515625" style="2" customWidth="1"/>
    <col min="14" max="14" width="12.5703125" style="2" customWidth="1"/>
    <col min="15" max="15" width="14.5703125" style="2" customWidth="1"/>
    <col min="16" max="16" width="14" style="2" customWidth="1"/>
    <col min="17" max="17" width="12.5703125" style="2" customWidth="1"/>
    <col min="18" max="18" width="12.28515625" style="2" customWidth="1"/>
    <col min="19" max="19" width="14.5703125" style="2" customWidth="1"/>
    <col min="20" max="20" width="14" style="2" customWidth="1"/>
    <col min="21" max="21" width="12.5703125" style="2" customWidth="1"/>
    <col min="22" max="22" width="12.28515625" style="2" customWidth="1"/>
    <col min="23" max="23" width="14.85546875" style="2" customWidth="1"/>
    <col min="24" max="24" width="14" style="2" customWidth="1"/>
    <col min="25" max="25" width="12.5703125" style="2" customWidth="1"/>
    <col min="26" max="26" width="12.28515625" style="2" customWidth="1"/>
    <col min="27" max="27" width="14.5703125" style="2" customWidth="1"/>
    <col min="28" max="28" width="13.7109375" style="2" customWidth="1"/>
    <col min="29" max="29" width="12.28515625" style="2" customWidth="1"/>
    <col min="30" max="30" width="12" style="2" customWidth="1"/>
    <col min="31" max="31" width="14.5703125" style="2" customWidth="1"/>
    <col min="32" max="32" width="14" style="2" customWidth="1"/>
    <col min="33" max="16384" width="9.140625" style="2"/>
  </cols>
  <sheetData>
    <row r="1" spans="1:32" ht="18.75" customHeight="1">
      <c r="C1" s="42" t="s">
        <v>327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ht="45.75" customHeight="1">
      <c r="A3" s="335" t="s">
        <v>49</v>
      </c>
      <c r="B3" s="319" t="s">
        <v>141</v>
      </c>
      <c r="C3" s="321"/>
      <c r="D3" s="268" t="s">
        <v>142</v>
      </c>
      <c r="E3" s="269"/>
      <c r="F3" s="269"/>
      <c r="G3" s="268" t="s">
        <v>233</v>
      </c>
      <c r="H3" s="269"/>
      <c r="I3" s="269"/>
      <c r="J3" s="269"/>
      <c r="K3" s="269"/>
      <c r="L3" s="269"/>
      <c r="M3" s="269"/>
      <c r="N3" s="269"/>
      <c r="O3" s="269"/>
      <c r="P3" s="269"/>
      <c r="Q3" s="270"/>
      <c r="R3" s="296" t="s">
        <v>143</v>
      </c>
      <c r="S3" s="303"/>
      <c r="T3" s="303"/>
      <c r="U3" s="303"/>
      <c r="V3" s="303"/>
      <c r="W3" s="303"/>
      <c r="X3" s="303"/>
      <c r="Y3" s="303"/>
      <c r="Z3" s="297"/>
      <c r="AA3" s="213" t="s">
        <v>426</v>
      </c>
      <c r="AB3" s="218"/>
      <c r="AC3" s="218"/>
      <c r="AD3" s="213" t="s">
        <v>427</v>
      </c>
      <c r="AE3" s="218"/>
      <c r="AF3" s="218"/>
    </row>
    <row r="4" spans="1:32" ht="77.25" customHeight="1">
      <c r="A4" s="337"/>
      <c r="B4" s="325"/>
      <c r="C4" s="327"/>
      <c r="D4" s="271"/>
      <c r="E4" s="272"/>
      <c r="F4" s="272"/>
      <c r="G4" s="271"/>
      <c r="H4" s="272"/>
      <c r="I4" s="272"/>
      <c r="J4" s="272"/>
      <c r="K4" s="272"/>
      <c r="L4" s="272"/>
      <c r="M4" s="272"/>
      <c r="N4" s="272"/>
      <c r="O4" s="272"/>
      <c r="P4" s="272"/>
      <c r="Q4" s="273"/>
      <c r="R4" s="284" t="s">
        <v>359</v>
      </c>
      <c r="S4" s="285"/>
      <c r="T4" s="286"/>
      <c r="U4" s="284" t="s">
        <v>360</v>
      </c>
      <c r="V4" s="285"/>
      <c r="W4" s="286"/>
      <c r="X4" s="284" t="s">
        <v>361</v>
      </c>
      <c r="Y4" s="285"/>
      <c r="Z4" s="286"/>
      <c r="AA4" s="218"/>
      <c r="AB4" s="218"/>
      <c r="AC4" s="218"/>
      <c r="AD4" s="218"/>
      <c r="AE4" s="218"/>
      <c r="AF4" s="218"/>
    </row>
    <row r="5" spans="1:32" ht="18.75" customHeight="1">
      <c r="A5" s="100">
        <v>1</v>
      </c>
      <c r="B5" s="358">
        <v>2</v>
      </c>
      <c r="C5" s="359"/>
      <c r="D5" s="356">
        <v>3</v>
      </c>
      <c r="E5" s="357"/>
      <c r="F5" s="357"/>
      <c r="G5" s="356">
        <v>4</v>
      </c>
      <c r="H5" s="357"/>
      <c r="I5" s="357"/>
      <c r="J5" s="357"/>
      <c r="K5" s="357"/>
      <c r="L5" s="357"/>
      <c r="M5" s="357"/>
      <c r="N5" s="357"/>
      <c r="O5" s="357"/>
      <c r="P5" s="357"/>
      <c r="Q5" s="369"/>
      <c r="R5" s="356">
        <v>5</v>
      </c>
      <c r="S5" s="357"/>
      <c r="T5" s="369"/>
      <c r="U5" s="356">
        <v>6</v>
      </c>
      <c r="V5" s="357"/>
      <c r="W5" s="369"/>
      <c r="X5" s="360">
        <v>7</v>
      </c>
      <c r="Y5" s="361"/>
      <c r="Z5" s="362"/>
      <c r="AA5" s="360">
        <v>8</v>
      </c>
      <c r="AB5" s="361"/>
      <c r="AC5" s="362"/>
      <c r="AD5" s="360">
        <v>9</v>
      </c>
      <c r="AE5" s="361"/>
      <c r="AF5" s="362"/>
    </row>
    <row r="6" spans="1:32" ht="20.100000000000001" customHeight="1">
      <c r="A6" s="100"/>
      <c r="B6" s="354"/>
      <c r="C6" s="355"/>
      <c r="D6" s="343"/>
      <c r="E6" s="344"/>
      <c r="F6" s="344"/>
      <c r="G6" s="343"/>
      <c r="H6" s="344"/>
      <c r="I6" s="344"/>
      <c r="J6" s="344"/>
      <c r="K6" s="344"/>
      <c r="L6" s="344"/>
      <c r="M6" s="344"/>
      <c r="N6" s="344"/>
      <c r="O6" s="344"/>
      <c r="P6" s="344"/>
      <c r="Q6" s="363"/>
      <c r="R6" s="291"/>
      <c r="S6" s="316"/>
      <c r="T6" s="292"/>
      <c r="U6" s="291"/>
      <c r="V6" s="316"/>
      <c r="W6" s="292"/>
      <c r="X6" s="291"/>
      <c r="Y6" s="316"/>
      <c r="Z6" s="292"/>
      <c r="AA6" s="291">
        <f>X6-U6</f>
        <v>0</v>
      </c>
      <c r="AB6" s="316"/>
      <c r="AC6" s="292"/>
      <c r="AD6" s="366" t="e">
        <f>(X6/U6)*100</f>
        <v>#DIV/0!</v>
      </c>
      <c r="AE6" s="367"/>
      <c r="AF6" s="368"/>
    </row>
    <row r="7" spans="1:32" ht="20.100000000000001" customHeight="1">
      <c r="A7" s="100"/>
      <c r="B7" s="354"/>
      <c r="C7" s="355"/>
      <c r="D7" s="343"/>
      <c r="E7" s="344"/>
      <c r="F7" s="344"/>
      <c r="G7" s="343"/>
      <c r="H7" s="344"/>
      <c r="I7" s="344"/>
      <c r="J7" s="344"/>
      <c r="K7" s="344"/>
      <c r="L7" s="344"/>
      <c r="M7" s="344"/>
      <c r="N7" s="344"/>
      <c r="O7" s="344"/>
      <c r="P7" s="344"/>
      <c r="Q7" s="363"/>
      <c r="R7" s="291"/>
      <c r="S7" s="316"/>
      <c r="T7" s="292"/>
      <c r="U7" s="291"/>
      <c r="V7" s="316"/>
      <c r="W7" s="292"/>
      <c r="X7" s="291"/>
      <c r="Y7" s="316"/>
      <c r="Z7" s="292"/>
      <c r="AA7" s="291">
        <f>X7-U7</f>
        <v>0</v>
      </c>
      <c r="AB7" s="316"/>
      <c r="AC7" s="292"/>
      <c r="AD7" s="366" t="e">
        <f>(X7/U7)*100</f>
        <v>#DIV/0!</v>
      </c>
      <c r="AE7" s="367"/>
      <c r="AF7" s="368"/>
    </row>
    <row r="8" spans="1:32" ht="20.100000000000001" customHeight="1">
      <c r="A8" s="100"/>
      <c r="B8" s="354"/>
      <c r="C8" s="355"/>
      <c r="D8" s="343"/>
      <c r="E8" s="344"/>
      <c r="F8" s="344"/>
      <c r="G8" s="343"/>
      <c r="H8" s="344"/>
      <c r="I8" s="344"/>
      <c r="J8" s="344"/>
      <c r="K8" s="344"/>
      <c r="L8" s="344"/>
      <c r="M8" s="344"/>
      <c r="N8" s="344"/>
      <c r="O8" s="344"/>
      <c r="P8" s="344"/>
      <c r="Q8" s="363"/>
      <c r="R8" s="291"/>
      <c r="S8" s="316"/>
      <c r="T8" s="292"/>
      <c r="U8" s="291"/>
      <c r="V8" s="316"/>
      <c r="W8" s="292"/>
      <c r="X8" s="291"/>
      <c r="Y8" s="316"/>
      <c r="Z8" s="292"/>
      <c r="AA8" s="291">
        <f>X8-U8</f>
        <v>0</v>
      </c>
      <c r="AB8" s="316"/>
      <c r="AC8" s="292"/>
      <c r="AD8" s="366" t="e">
        <f>(X8/U8)*100</f>
        <v>#DIV/0!</v>
      </c>
      <c r="AE8" s="367"/>
      <c r="AF8" s="368"/>
    </row>
    <row r="9" spans="1:32" ht="20.100000000000001" customHeight="1">
      <c r="A9" s="100"/>
      <c r="B9" s="354"/>
      <c r="C9" s="355"/>
      <c r="D9" s="343"/>
      <c r="E9" s="344"/>
      <c r="F9" s="344"/>
      <c r="G9" s="343"/>
      <c r="H9" s="344"/>
      <c r="I9" s="344"/>
      <c r="J9" s="344"/>
      <c r="K9" s="344"/>
      <c r="L9" s="344"/>
      <c r="M9" s="344"/>
      <c r="N9" s="344"/>
      <c r="O9" s="344"/>
      <c r="P9" s="344"/>
      <c r="Q9" s="363"/>
      <c r="R9" s="291"/>
      <c r="S9" s="316"/>
      <c r="T9" s="292"/>
      <c r="U9" s="291"/>
      <c r="V9" s="316"/>
      <c r="W9" s="292"/>
      <c r="X9" s="291"/>
      <c r="Y9" s="316"/>
      <c r="Z9" s="292"/>
      <c r="AA9" s="291">
        <f>X9-U9</f>
        <v>0</v>
      </c>
      <c r="AB9" s="316"/>
      <c r="AC9" s="292"/>
      <c r="AD9" s="366" t="e">
        <f>(X9/U9)*100</f>
        <v>#DIV/0!</v>
      </c>
      <c r="AE9" s="367"/>
      <c r="AF9" s="368"/>
    </row>
    <row r="10" spans="1:32" ht="24.95" customHeight="1">
      <c r="A10" s="346" t="s">
        <v>53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8"/>
      <c r="R10" s="289">
        <f>SUM(R6:R9)</f>
        <v>0</v>
      </c>
      <c r="S10" s="318"/>
      <c r="T10" s="290"/>
      <c r="U10" s="289">
        <f>SUM(U6:U9)</f>
        <v>0</v>
      </c>
      <c r="V10" s="318"/>
      <c r="W10" s="290"/>
      <c r="X10" s="289">
        <f>SUM(X6:X9)</f>
        <v>0</v>
      </c>
      <c r="Y10" s="318"/>
      <c r="Z10" s="290"/>
      <c r="AA10" s="377">
        <f>X10-U10</f>
        <v>0</v>
      </c>
      <c r="AB10" s="378"/>
      <c r="AC10" s="379"/>
      <c r="AD10" s="373" t="e">
        <f>(X10/U10)*100</f>
        <v>#DIV/0!</v>
      </c>
      <c r="AE10" s="374"/>
      <c r="AF10" s="375"/>
    </row>
    <row r="11" spans="1:32" ht="11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  <c r="AF11" s="105"/>
    </row>
    <row r="12" spans="1:32" ht="10.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35"/>
      <c r="P12" s="35"/>
      <c r="Q12" s="35"/>
      <c r="R12" s="57"/>
      <c r="S12" s="57"/>
      <c r="T12" s="57"/>
      <c r="U12" s="57"/>
      <c r="V12" s="57"/>
      <c r="W12" s="57"/>
      <c r="X12" s="58"/>
      <c r="Y12" s="58"/>
      <c r="Z12" s="58"/>
      <c r="AA12" s="58"/>
      <c r="AB12" s="58"/>
      <c r="AC12" s="58"/>
      <c r="AD12" s="58"/>
      <c r="AE12" s="106"/>
      <c r="AF12" s="106"/>
    </row>
    <row r="13" spans="1:32" s="42" customFormat="1" ht="18.75" customHeight="1">
      <c r="C13" s="42" t="s">
        <v>328</v>
      </c>
    </row>
    <row r="14" spans="1:32" s="42" customFormat="1" ht="18.75" customHeight="1"/>
    <row r="15" spans="1:32" ht="45.75" customHeight="1">
      <c r="A15" s="248" t="s">
        <v>49</v>
      </c>
      <c r="B15" s="319" t="s">
        <v>144</v>
      </c>
      <c r="C15" s="321"/>
      <c r="D15" s="213" t="s">
        <v>141</v>
      </c>
      <c r="E15" s="213"/>
      <c r="F15" s="213"/>
      <c r="G15" s="213"/>
      <c r="H15" s="268" t="s">
        <v>233</v>
      </c>
      <c r="I15" s="269"/>
      <c r="J15" s="269"/>
      <c r="K15" s="269"/>
      <c r="L15" s="269"/>
      <c r="M15" s="269"/>
      <c r="N15" s="269"/>
      <c r="O15" s="270"/>
      <c r="P15" s="268" t="s">
        <v>358</v>
      </c>
      <c r="Q15" s="270"/>
      <c r="R15" s="296" t="s">
        <v>143</v>
      </c>
      <c r="S15" s="303"/>
      <c r="T15" s="303"/>
      <c r="U15" s="303"/>
      <c r="V15" s="303"/>
      <c r="W15" s="303"/>
      <c r="X15" s="303"/>
      <c r="Y15" s="303"/>
      <c r="Z15" s="297"/>
      <c r="AA15" s="213" t="s">
        <v>426</v>
      </c>
      <c r="AB15" s="218"/>
      <c r="AC15" s="218"/>
      <c r="AD15" s="213" t="s">
        <v>427</v>
      </c>
      <c r="AE15" s="218"/>
      <c r="AF15" s="218"/>
    </row>
    <row r="16" spans="1:32" ht="24.95" customHeight="1">
      <c r="A16" s="248"/>
      <c r="B16" s="322"/>
      <c r="C16" s="324"/>
      <c r="D16" s="213"/>
      <c r="E16" s="213"/>
      <c r="F16" s="213"/>
      <c r="G16" s="213"/>
      <c r="H16" s="371"/>
      <c r="I16" s="395"/>
      <c r="J16" s="395"/>
      <c r="K16" s="395"/>
      <c r="L16" s="395"/>
      <c r="M16" s="395"/>
      <c r="N16" s="395"/>
      <c r="O16" s="372"/>
      <c r="P16" s="371"/>
      <c r="Q16" s="372"/>
      <c r="R16" s="268" t="s">
        <v>359</v>
      </c>
      <c r="S16" s="269"/>
      <c r="T16" s="270"/>
      <c r="U16" s="268" t="s">
        <v>360</v>
      </c>
      <c r="V16" s="269"/>
      <c r="W16" s="270"/>
      <c r="X16" s="268" t="s">
        <v>361</v>
      </c>
      <c r="Y16" s="238"/>
      <c r="Z16" s="381"/>
      <c r="AA16" s="218"/>
      <c r="AB16" s="218"/>
      <c r="AC16" s="218"/>
      <c r="AD16" s="218"/>
      <c r="AE16" s="218"/>
      <c r="AF16" s="218"/>
    </row>
    <row r="17" spans="1:32" ht="48" customHeight="1">
      <c r="A17" s="248"/>
      <c r="B17" s="325"/>
      <c r="C17" s="327"/>
      <c r="D17" s="213"/>
      <c r="E17" s="213"/>
      <c r="F17" s="213"/>
      <c r="G17" s="213"/>
      <c r="H17" s="271"/>
      <c r="I17" s="272"/>
      <c r="J17" s="272"/>
      <c r="K17" s="272"/>
      <c r="L17" s="272"/>
      <c r="M17" s="272"/>
      <c r="N17" s="272"/>
      <c r="O17" s="273"/>
      <c r="P17" s="271"/>
      <c r="Q17" s="273"/>
      <c r="R17" s="271"/>
      <c r="S17" s="272"/>
      <c r="T17" s="273"/>
      <c r="U17" s="271"/>
      <c r="V17" s="272"/>
      <c r="W17" s="273"/>
      <c r="X17" s="382"/>
      <c r="Y17" s="237"/>
      <c r="Z17" s="383"/>
      <c r="AA17" s="218"/>
      <c r="AB17" s="218"/>
      <c r="AC17" s="218"/>
      <c r="AD17" s="218"/>
      <c r="AE17" s="218"/>
      <c r="AF17" s="218"/>
    </row>
    <row r="18" spans="1:32" ht="18.75" customHeight="1">
      <c r="A18" s="65">
        <v>1</v>
      </c>
      <c r="B18" s="358">
        <v>2</v>
      </c>
      <c r="C18" s="359"/>
      <c r="D18" s="396">
        <v>3</v>
      </c>
      <c r="E18" s="396"/>
      <c r="F18" s="396"/>
      <c r="G18" s="396"/>
      <c r="H18" s="356">
        <v>4</v>
      </c>
      <c r="I18" s="357"/>
      <c r="J18" s="357"/>
      <c r="K18" s="357"/>
      <c r="L18" s="357"/>
      <c r="M18" s="357"/>
      <c r="N18" s="357"/>
      <c r="O18" s="369"/>
      <c r="P18" s="356">
        <v>5</v>
      </c>
      <c r="Q18" s="369"/>
      <c r="R18" s="356">
        <v>6</v>
      </c>
      <c r="S18" s="357"/>
      <c r="T18" s="369"/>
      <c r="U18" s="356">
        <v>7</v>
      </c>
      <c r="V18" s="357"/>
      <c r="W18" s="369"/>
      <c r="X18" s="356">
        <v>8</v>
      </c>
      <c r="Y18" s="357"/>
      <c r="Z18" s="369"/>
      <c r="AA18" s="356">
        <v>9</v>
      </c>
      <c r="AB18" s="357"/>
      <c r="AC18" s="369"/>
      <c r="AD18" s="356">
        <v>10</v>
      </c>
      <c r="AE18" s="357"/>
      <c r="AF18" s="369"/>
    </row>
    <row r="19" spans="1:32" ht="20.100000000000001" customHeight="1">
      <c r="A19" s="91"/>
      <c r="B19" s="352"/>
      <c r="C19" s="353"/>
      <c r="D19" s="345"/>
      <c r="E19" s="345"/>
      <c r="F19" s="345"/>
      <c r="G19" s="345"/>
      <c r="H19" s="349"/>
      <c r="I19" s="350"/>
      <c r="J19" s="350"/>
      <c r="K19" s="350"/>
      <c r="L19" s="350"/>
      <c r="M19" s="350"/>
      <c r="N19" s="350"/>
      <c r="O19" s="351"/>
      <c r="P19" s="364"/>
      <c r="Q19" s="365"/>
      <c r="R19" s="291"/>
      <c r="S19" s="316"/>
      <c r="T19" s="292"/>
      <c r="U19" s="291"/>
      <c r="V19" s="316"/>
      <c r="W19" s="292"/>
      <c r="X19" s="291"/>
      <c r="Y19" s="316"/>
      <c r="Z19" s="292"/>
      <c r="AA19" s="291">
        <f>X19-U19</f>
        <v>0</v>
      </c>
      <c r="AB19" s="316"/>
      <c r="AC19" s="292"/>
      <c r="AD19" s="366" t="e">
        <f>(X19/U19)*100</f>
        <v>#DIV/0!</v>
      </c>
      <c r="AE19" s="367"/>
      <c r="AF19" s="368"/>
    </row>
    <row r="20" spans="1:32" ht="20.100000000000001" customHeight="1">
      <c r="A20" s="91"/>
      <c r="B20" s="352"/>
      <c r="C20" s="353"/>
      <c r="D20" s="345"/>
      <c r="E20" s="345"/>
      <c r="F20" s="345"/>
      <c r="G20" s="345"/>
      <c r="H20" s="349"/>
      <c r="I20" s="350"/>
      <c r="J20" s="350"/>
      <c r="K20" s="350"/>
      <c r="L20" s="350"/>
      <c r="M20" s="350"/>
      <c r="N20" s="350"/>
      <c r="O20" s="351"/>
      <c r="P20" s="364"/>
      <c r="Q20" s="365"/>
      <c r="R20" s="291"/>
      <c r="S20" s="316"/>
      <c r="T20" s="292"/>
      <c r="U20" s="291"/>
      <c r="V20" s="316"/>
      <c r="W20" s="292"/>
      <c r="X20" s="291"/>
      <c r="Y20" s="316"/>
      <c r="Z20" s="292"/>
      <c r="AA20" s="291">
        <f>X20-U20</f>
        <v>0</v>
      </c>
      <c r="AB20" s="316"/>
      <c r="AC20" s="292"/>
      <c r="AD20" s="366" t="e">
        <f>(X20/U20)*100</f>
        <v>#DIV/0!</v>
      </c>
      <c r="AE20" s="367"/>
      <c r="AF20" s="368"/>
    </row>
    <row r="21" spans="1:32" ht="20.100000000000001" customHeight="1">
      <c r="A21" s="91"/>
      <c r="B21" s="352"/>
      <c r="C21" s="353"/>
      <c r="D21" s="345"/>
      <c r="E21" s="345"/>
      <c r="F21" s="345"/>
      <c r="G21" s="345"/>
      <c r="H21" s="349"/>
      <c r="I21" s="350"/>
      <c r="J21" s="350"/>
      <c r="K21" s="350"/>
      <c r="L21" s="350"/>
      <c r="M21" s="350"/>
      <c r="N21" s="350"/>
      <c r="O21" s="351"/>
      <c r="P21" s="364"/>
      <c r="Q21" s="365"/>
      <c r="R21" s="291"/>
      <c r="S21" s="316"/>
      <c r="T21" s="292"/>
      <c r="U21" s="291"/>
      <c r="V21" s="316"/>
      <c r="W21" s="292"/>
      <c r="X21" s="291"/>
      <c r="Y21" s="316"/>
      <c r="Z21" s="292"/>
      <c r="AA21" s="291">
        <f>X21-U21</f>
        <v>0</v>
      </c>
      <c r="AB21" s="316"/>
      <c r="AC21" s="292"/>
      <c r="AD21" s="366" t="e">
        <f>(X21/U21)*100</f>
        <v>#DIV/0!</v>
      </c>
      <c r="AE21" s="367"/>
      <c r="AF21" s="368"/>
    </row>
    <row r="22" spans="1:32" ht="20.100000000000001" customHeight="1">
      <c r="A22" s="91"/>
      <c r="B22" s="352"/>
      <c r="C22" s="353"/>
      <c r="D22" s="345"/>
      <c r="E22" s="345"/>
      <c r="F22" s="345"/>
      <c r="G22" s="345"/>
      <c r="H22" s="349"/>
      <c r="I22" s="350"/>
      <c r="J22" s="350"/>
      <c r="K22" s="350"/>
      <c r="L22" s="350"/>
      <c r="M22" s="350"/>
      <c r="N22" s="350"/>
      <c r="O22" s="351"/>
      <c r="P22" s="364"/>
      <c r="Q22" s="365"/>
      <c r="R22" s="291"/>
      <c r="S22" s="316"/>
      <c r="T22" s="292"/>
      <c r="U22" s="291"/>
      <c r="V22" s="316"/>
      <c r="W22" s="292"/>
      <c r="X22" s="291"/>
      <c r="Y22" s="316"/>
      <c r="Z22" s="292"/>
      <c r="AA22" s="291">
        <f>X22-U22</f>
        <v>0</v>
      </c>
      <c r="AB22" s="316"/>
      <c r="AC22" s="292"/>
      <c r="AD22" s="366" t="e">
        <f>(X22/U22)*100</f>
        <v>#DIV/0!</v>
      </c>
      <c r="AE22" s="367"/>
      <c r="AF22" s="368"/>
    </row>
    <row r="23" spans="1:32" ht="24.95" customHeight="1">
      <c r="A23" s="346" t="s">
        <v>53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8"/>
      <c r="R23" s="289">
        <f>SUM(R19:R22)</f>
        <v>0</v>
      </c>
      <c r="S23" s="318"/>
      <c r="T23" s="290"/>
      <c r="U23" s="289">
        <f>SUM(U19:U22)</f>
        <v>0</v>
      </c>
      <c r="V23" s="318"/>
      <c r="W23" s="290"/>
      <c r="X23" s="289">
        <f>SUM(X19:X22)</f>
        <v>0</v>
      </c>
      <c r="Y23" s="318"/>
      <c r="Z23" s="290"/>
      <c r="AA23" s="377">
        <f>X23-U23</f>
        <v>0</v>
      </c>
      <c r="AB23" s="378"/>
      <c r="AC23" s="379"/>
      <c r="AD23" s="373" t="e">
        <f>(X23/U23)*100</f>
        <v>#DIV/0!</v>
      </c>
      <c r="AE23" s="374"/>
      <c r="AF23" s="375"/>
    </row>
    <row r="24" spans="1:3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R24" s="29"/>
      <c r="S24" s="29"/>
      <c r="T24" s="29"/>
      <c r="U24" s="29"/>
      <c r="V24" s="29"/>
      <c r="AF24" s="29"/>
    </row>
    <row r="25" spans="1:32" ht="16.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R25" s="29"/>
      <c r="S25" s="29"/>
      <c r="T25" s="29"/>
      <c r="U25" s="29"/>
      <c r="V25" s="29"/>
      <c r="AF25" s="29"/>
    </row>
    <row r="26" spans="1:32" s="42" customFormat="1" ht="18.75" customHeight="1">
      <c r="C26" s="42" t="s">
        <v>152</v>
      </c>
    </row>
    <row r="27" spans="1:32">
      <c r="A27" s="26"/>
      <c r="B27" s="26"/>
      <c r="C27" s="26"/>
      <c r="D27" s="26"/>
      <c r="E27" s="26"/>
      <c r="F27" s="26"/>
      <c r="G27" s="26"/>
      <c r="H27" s="26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26"/>
      <c r="Z27" s="380"/>
      <c r="AA27" s="380"/>
      <c r="AB27" s="380"/>
      <c r="AD27" s="376" t="s">
        <v>428</v>
      </c>
      <c r="AE27" s="376"/>
      <c r="AF27" s="376"/>
    </row>
    <row r="28" spans="1:32" ht="24.95" customHeight="1">
      <c r="A28" s="335" t="s">
        <v>49</v>
      </c>
      <c r="B28" s="319" t="s">
        <v>175</v>
      </c>
      <c r="C28" s="320"/>
      <c r="D28" s="320"/>
      <c r="E28" s="320"/>
      <c r="F28" s="320"/>
      <c r="G28" s="320"/>
      <c r="H28" s="320"/>
      <c r="I28" s="320"/>
      <c r="J28" s="320"/>
      <c r="K28" s="320"/>
      <c r="L28" s="321"/>
      <c r="M28" s="331" t="s">
        <v>52</v>
      </c>
      <c r="N28" s="332"/>
      <c r="O28" s="332"/>
      <c r="P28" s="333"/>
      <c r="Q28" s="331" t="s">
        <v>81</v>
      </c>
      <c r="R28" s="332"/>
      <c r="S28" s="332"/>
      <c r="T28" s="333"/>
      <c r="U28" s="331" t="s">
        <v>210</v>
      </c>
      <c r="V28" s="332"/>
      <c r="W28" s="332"/>
      <c r="X28" s="333"/>
      <c r="Y28" s="331" t="s">
        <v>109</v>
      </c>
      <c r="Z28" s="332"/>
      <c r="AA28" s="332"/>
      <c r="AB28" s="333"/>
      <c r="AC28" s="331" t="s">
        <v>53</v>
      </c>
      <c r="AD28" s="332"/>
      <c r="AE28" s="332"/>
      <c r="AF28" s="333"/>
    </row>
    <row r="29" spans="1:32" ht="24.95" customHeight="1">
      <c r="A29" s="336"/>
      <c r="B29" s="322"/>
      <c r="C29" s="323"/>
      <c r="D29" s="323"/>
      <c r="E29" s="323"/>
      <c r="F29" s="323"/>
      <c r="G29" s="323"/>
      <c r="H29" s="323"/>
      <c r="I29" s="323"/>
      <c r="J29" s="323"/>
      <c r="K29" s="323"/>
      <c r="L29" s="324"/>
      <c r="M29" s="329" t="s">
        <v>171</v>
      </c>
      <c r="N29" s="329" t="s">
        <v>172</v>
      </c>
      <c r="O29" s="329" t="s">
        <v>191</v>
      </c>
      <c r="P29" s="329" t="s">
        <v>192</v>
      </c>
      <c r="Q29" s="329" t="s">
        <v>171</v>
      </c>
      <c r="R29" s="329" t="s">
        <v>172</v>
      </c>
      <c r="S29" s="329" t="s">
        <v>191</v>
      </c>
      <c r="T29" s="329" t="s">
        <v>192</v>
      </c>
      <c r="U29" s="329" t="s">
        <v>171</v>
      </c>
      <c r="V29" s="329" t="s">
        <v>172</v>
      </c>
      <c r="W29" s="329" t="s">
        <v>191</v>
      </c>
      <c r="X29" s="329" t="s">
        <v>192</v>
      </c>
      <c r="Y29" s="329" t="s">
        <v>171</v>
      </c>
      <c r="Z29" s="329" t="s">
        <v>172</v>
      </c>
      <c r="AA29" s="329" t="s">
        <v>191</v>
      </c>
      <c r="AB29" s="329" t="s">
        <v>192</v>
      </c>
      <c r="AC29" s="329" t="s">
        <v>171</v>
      </c>
      <c r="AD29" s="329" t="s">
        <v>172</v>
      </c>
      <c r="AE29" s="329" t="s">
        <v>191</v>
      </c>
      <c r="AF29" s="329" t="s">
        <v>192</v>
      </c>
    </row>
    <row r="30" spans="1:32" ht="24.95" customHeight="1">
      <c r="A30" s="337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7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</row>
    <row r="31" spans="1:32" ht="18.75" customHeight="1">
      <c r="A31" s="102">
        <v>1</v>
      </c>
      <c r="B31" s="370">
        <v>2</v>
      </c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90">
        <v>3</v>
      </c>
      <c r="N31" s="90">
        <v>4</v>
      </c>
      <c r="O31" s="90">
        <v>5</v>
      </c>
      <c r="P31" s="90">
        <v>6</v>
      </c>
      <c r="Q31" s="90">
        <v>7</v>
      </c>
      <c r="R31" s="90">
        <v>8</v>
      </c>
      <c r="S31" s="90">
        <v>9</v>
      </c>
      <c r="T31" s="90">
        <v>10</v>
      </c>
      <c r="U31" s="90">
        <v>11</v>
      </c>
      <c r="V31" s="90">
        <v>12</v>
      </c>
      <c r="W31" s="90">
        <v>13</v>
      </c>
      <c r="X31" s="90">
        <v>14</v>
      </c>
      <c r="Y31" s="90">
        <v>15</v>
      </c>
      <c r="Z31" s="90">
        <v>16</v>
      </c>
      <c r="AA31" s="90">
        <v>17</v>
      </c>
      <c r="AB31" s="90">
        <v>18</v>
      </c>
      <c r="AC31" s="90">
        <v>19</v>
      </c>
      <c r="AD31" s="90">
        <v>20</v>
      </c>
      <c r="AE31" s="90">
        <v>21</v>
      </c>
      <c r="AF31" s="90">
        <v>22</v>
      </c>
    </row>
    <row r="32" spans="1:32" ht="20.100000000000001" customHeight="1">
      <c r="A32" s="103"/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182"/>
      <c r="N32" s="182"/>
      <c r="O32" s="182">
        <f>N32-M32</f>
        <v>0</v>
      </c>
      <c r="P32" s="183" t="e">
        <f>N32/M32*100</f>
        <v>#DIV/0!</v>
      </c>
      <c r="Q32" s="182"/>
      <c r="R32" s="182"/>
      <c r="S32" s="182">
        <f>R32-Q32</f>
        <v>0</v>
      </c>
      <c r="T32" s="183" t="e">
        <f>R32/Q32*100</f>
        <v>#DIV/0!</v>
      </c>
      <c r="U32" s="182"/>
      <c r="V32" s="182"/>
      <c r="W32" s="182">
        <f>V32-U32</f>
        <v>0</v>
      </c>
      <c r="X32" s="183" t="e">
        <f>V32/U32*100</f>
        <v>#DIV/0!</v>
      </c>
      <c r="Y32" s="182"/>
      <c r="Z32" s="182"/>
      <c r="AA32" s="182">
        <f>Z32-Y32</f>
        <v>0</v>
      </c>
      <c r="AB32" s="183" t="e">
        <f>Z32/Y32*100</f>
        <v>#DIV/0!</v>
      </c>
      <c r="AC32" s="182">
        <f t="shared" ref="AC32:AD35" si="0">SUM(M32,Q32,U32,Y32)</f>
        <v>0</v>
      </c>
      <c r="AD32" s="182">
        <f t="shared" si="0"/>
        <v>0</v>
      </c>
      <c r="AE32" s="182">
        <f>AD32-AC32</f>
        <v>0</v>
      </c>
      <c r="AF32" s="183" t="e">
        <f>AD32/AC32*100</f>
        <v>#DIV/0!</v>
      </c>
    </row>
    <row r="33" spans="1:32" ht="20.100000000000001" customHeight="1">
      <c r="A33" s="103"/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182"/>
      <c r="N33" s="182"/>
      <c r="O33" s="182">
        <f>N33-M33</f>
        <v>0</v>
      </c>
      <c r="P33" s="183" t="e">
        <f>N33/M33*100</f>
        <v>#DIV/0!</v>
      </c>
      <c r="Q33" s="182"/>
      <c r="R33" s="182"/>
      <c r="S33" s="182">
        <f>R33-Q33</f>
        <v>0</v>
      </c>
      <c r="T33" s="183" t="e">
        <f>R33/Q33*100</f>
        <v>#DIV/0!</v>
      </c>
      <c r="U33" s="182"/>
      <c r="V33" s="182"/>
      <c r="W33" s="182">
        <f>V33-U33</f>
        <v>0</v>
      </c>
      <c r="X33" s="183" t="e">
        <f>V33/U33*100</f>
        <v>#DIV/0!</v>
      </c>
      <c r="Y33" s="182"/>
      <c r="Z33" s="182"/>
      <c r="AA33" s="182">
        <f>Z33-Y33</f>
        <v>0</v>
      </c>
      <c r="AB33" s="183" t="e">
        <f>Z33/Y33*100</f>
        <v>#DIV/0!</v>
      </c>
      <c r="AC33" s="182">
        <f t="shared" si="0"/>
        <v>0</v>
      </c>
      <c r="AD33" s="182">
        <f t="shared" si="0"/>
        <v>0</v>
      </c>
      <c r="AE33" s="182">
        <f>AD33-AC33</f>
        <v>0</v>
      </c>
      <c r="AF33" s="183" t="e">
        <f>AD33/AC33*100</f>
        <v>#DIV/0!</v>
      </c>
    </row>
    <row r="34" spans="1:32" ht="20.100000000000001" customHeight="1">
      <c r="A34" s="103"/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182"/>
      <c r="N34" s="182"/>
      <c r="O34" s="182">
        <f>N34-M34</f>
        <v>0</v>
      </c>
      <c r="P34" s="183" t="e">
        <f>N34/M34*100</f>
        <v>#DIV/0!</v>
      </c>
      <c r="Q34" s="182"/>
      <c r="R34" s="182"/>
      <c r="S34" s="182">
        <f>R34-Q34</f>
        <v>0</v>
      </c>
      <c r="T34" s="183" t="e">
        <f>R34/Q34*100</f>
        <v>#DIV/0!</v>
      </c>
      <c r="U34" s="182"/>
      <c r="V34" s="182"/>
      <c r="W34" s="182">
        <f>V34-U34</f>
        <v>0</v>
      </c>
      <c r="X34" s="183" t="e">
        <f>V34/U34*100</f>
        <v>#DIV/0!</v>
      </c>
      <c r="Y34" s="182"/>
      <c r="Z34" s="182"/>
      <c r="AA34" s="182">
        <f>Z34-Y34</f>
        <v>0</v>
      </c>
      <c r="AB34" s="183" t="e">
        <f>Z34/Y34*100</f>
        <v>#DIV/0!</v>
      </c>
      <c r="AC34" s="182">
        <f t="shared" si="0"/>
        <v>0</v>
      </c>
      <c r="AD34" s="182">
        <f t="shared" si="0"/>
        <v>0</v>
      </c>
      <c r="AE34" s="182">
        <f>AD34-AC34</f>
        <v>0</v>
      </c>
      <c r="AF34" s="183" t="e">
        <f>AD34/AC34*100</f>
        <v>#DIV/0!</v>
      </c>
    </row>
    <row r="35" spans="1:32" ht="20.100000000000001" customHeight="1">
      <c r="A35" s="103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182"/>
      <c r="N35" s="182"/>
      <c r="O35" s="182">
        <f>N35-M35</f>
        <v>0</v>
      </c>
      <c r="P35" s="183" t="e">
        <f>N35/M35*100</f>
        <v>#DIV/0!</v>
      </c>
      <c r="Q35" s="182"/>
      <c r="R35" s="182"/>
      <c r="S35" s="182">
        <f>R35-Q35</f>
        <v>0</v>
      </c>
      <c r="T35" s="183" t="e">
        <f>R35/Q35*100</f>
        <v>#DIV/0!</v>
      </c>
      <c r="U35" s="182"/>
      <c r="V35" s="182"/>
      <c r="W35" s="182">
        <f>V35-U35</f>
        <v>0</v>
      </c>
      <c r="X35" s="183" t="e">
        <f>V35/U35*100</f>
        <v>#DIV/0!</v>
      </c>
      <c r="Y35" s="182"/>
      <c r="Z35" s="182"/>
      <c r="AA35" s="182">
        <f>Z35-Y35</f>
        <v>0</v>
      </c>
      <c r="AB35" s="183" t="e">
        <f>Z35/Y35*100</f>
        <v>#DIV/0!</v>
      </c>
      <c r="AC35" s="182">
        <f t="shared" si="0"/>
        <v>0</v>
      </c>
      <c r="AD35" s="182">
        <f t="shared" si="0"/>
        <v>0</v>
      </c>
      <c r="AE35" s="182">
        <f>AD35-AC35</f>
        <v>0</v>
      </c>
      <c r="AF35" s="183" t="e">
        <f>AD35/AC35*100</f>
        <v>#DIV/0!</v>
      </c>
    </row>
    <row r="36" spans="1:32" ht="24.95" customHeight="1">
      <c r="A36" s="387" t="s">
        <v>53</v>
      </c>
      <c r="B36" s="388"/>
      <c r="C36" s="388"/>
      <c r="D36" s="388"/>
      <c r="E36" s="388"/>
      <c r="F36" s="388"/>
      <c r="G36" s="388"/>
      <c r="H36" s="388"/>
      <c r="I36" s="388"/>
      <c r="J36" s="388"/>
      <c r="K36" s="388"/>
      <c r="L36" s="389"/>
      <c r="M36" s="184">
        <f t="shared" ref="M36:AD36" si="1">SUM(M32:M35)</f>
        <v>0</v>
      </c>
      <c r="N36" s="184">
        <f t="shared" si="1"/>
        <v>0</v>
      </c>
      <c r="O36" s="184">
        <f>SUM(O32:O35)</f>
        <v>0</v>
      </c>
      <c r="P36" s="185" t="e">
        <f>N36/M36*100</f>
        <v>#DIV/0!</v>
      </c>
      <c r="Q36" s="184">
        <f t="shared" si="1"/>
        <v>0</v>
      </c>
      <c r="R36" s="184">
        <f t="shared" si="1"/>
        <v>0</v>
      </c>
      <c r="S36" s="184">
        <f>SUM(S32:S35)</f>
        <v>0</v>
      </c>
      <c r="T36" s="185" t="e">
        <f>R36/Q36*100</f>
        <v>#DIV/0!</v>
      </c>
      <c r="U36" s="184">
        <f t="shared" si="1"/>
        <v>0</v>
      </c>
      <c r="V36" s="184">
        <f t="shared" si="1"/>
        <v>0</v>
      </c>
      <c r="W36" s="184">
        <f>SUM(W32:W35)</f>
        <v>0</v>
      </c>
      <c r="X36" s="185" t="e">
        <f>V36/U36*100</f>
        <v>#DIV/0!</v>
      </c>
      <c r="Y36" s="184">
        <f t="shared" si="1"/>
        <v>0</v>
      </c>
      <c r="Z36" s="184">
        <f t="shared" si="1"/>
        <v>0</v>
      </c>
      <c r="AA36" s="184">
        <f>SUM(AA32:AA35)</f>
        <v>0</v>
      </c>
      <c r="AB36" s="185" t="e">
        <f>Z36/Y36*100</f>
        <v>#DIV/0!</v>
      </c>
      <c r="AC36" s="184">
        <f t="shared" si="1"/>
        <v>0</v>
      </c>
      <c r="AD36" s="184">
        <f t="shared" si="1"/>
        <v>0</v>
      </c>
      <c r="AE36" s="184">
        <f>SUM(AE32:AE35)</f>
        <v>0</v>
      </c>
      <c r="AF36" s="185" t="e">
        <f>AD36/AC36*100</f>
        <v>#DIV/0!</v>
      </c>
    </row>
    <row r="37" spans="1:32" ht="24.95" customHeight="1">
      <c r="A37" s="384" t="s">
        <v>54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6"/>
      <c r="M37" s="186" t="e">
        <f>M36/AC36*100</f>
        <v>#DIV/0!</v>
      </c>
      <c r="N37" s="186" t="e">
        <f>N36/AD36*100</f>
        <v>#DIV/0!</v>
      </c>
      <c r="O37" s="186"/>
      <c r="P37" s="186"/>
      <c r="Q37" s="186" t="e">
        <f>Q36/AC36*100</f>
        <v>#DIV/0!</v>
      </c>
      <c r="R37" s="186" t="e">
        <f>R36/AD36*100</f>
        <v>#DIV/0!</v>
      </c>
      <c r="S37" s="186"/>
      <c r="T37" s="186"/>
      <c r="U37" s="186" t="e">
        <f>U36/AC36*100</f>
        <v>#DIV/0!</v>
      </c>
      <c r="V37" s="186" t="e">
        <f>V36/AD36*100</f>
        <v>#DIV/0!</v>
      </c>
      <c r="W37" s="186"/>
      <c r="X37" s="186"/>
      <c r="Y37" s="186" t="e">
        <f>Y36/AC36*100</f>
        <v>#DIV/0!</v>
      </c>
      <c r="Z37" s="186" t="e">
        <f>Z36/AD36*100</f>
        <v>#DIV/0!</v>
      </c>
      <c r="AA37" s="186"/>
      <c r="AB37" s="186"/>
      <c r="AC37" s="186" t="e">
        <f>SUM(M37,Q37,U37,Y37)</f>
        <v>#DIV/0!</v>
      </c>
      <c r="AD37" s="186" t="e">
        <f>SUM(N37,R37,V37,Z37)</f>
        <v>#DIV/0!</v>
      </c>
      <c r="AE37" s="186"/>
      <c r="AF37" s="186"/>
    </row>
    <row r="38" spans="1:32" ht="15" customHeight="1">
      <c r="A38" s="17"/>
      <c r="B38" s="17"/>
      <c r="C38" s="17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32" ht="15" customHeight="1">
      <c r="A39" s="17"/>
      <c r="B39" s="17"/>
      <c r="C39" s="1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32" s="42" customFormat="1" ht="31.5" customHeight="1">
      <c r="C40" s="42" t="s">
        <v>176</v>
      </c>
    </row>
    <row r="41" spans="1:32" s="82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L41" s="2"/>
      <c r="AD41" s="328" t="s">
        <v>428</v>
      </c>
      <c r="AE41" s="328"/>
      <c r="AF41" s="328"/>
    </row>
    <row r="42" spans="1:32" s="83" customFormat="1" ht="34.5" customHeight="1">
      <c r="A42" s="218" t="s">
        <v>49</v>
      </c>
      <c r="B42" s="268" t="s">
        <v>224</v>
      </c>
      <c r="C42" s="270"/>
      <c r="D42" s="213" t="s">
        <v>226</v>
      </c>
      <c r="E42" s="213"/>
      <c r="F42" s="213" t="s">
        <v>149</v>
      </c>
      <c r="G42" s="213"/>
      <c r="H42" s="213" t="s">
        <v>351</v>
      </c>
      <c r="I42" s="213"/>
      <c r="J42" s="213" t="s">
        <v>352</v>
      </c>
      <c r="K42" s="213"/>
      <c r="L42" s="213" t="s">
        <v>386</v>
      </c>
      <c r="M42" s="213"/>
      <c r="N42" s="213"/>
      <c r="O42" s="213"/>
      <c r="P42" s="213"/>
      <c r="Q42" s="213"/>
      <c r="R42" s="213"/>
      <c r="S42" s="213"/>
      <c r="T42" s="213"/>
      <c r="U42" s="213"/>
      <c r="V42" s="213" t="s">
        <v>225</v>
      </c>
      <c r="W42" s="213"/>
      <c r="X42" s="213"/>
      <c r="Y42" s="213"/>
      <c r="Z42" s="213"/>
      <c r="AA42" s="213" t="s">
        <v>362</v>
      </c>
      <c r="AB42" s="213"/>
      <c r="AC42" s="213"/>
      <c r="AD42" s="213"/>
      <c r="AE42" s="213"/>
      <c r="AF42" s="213"/>
    </row>
    <row r="43" spans="1:32" s="83" customFormat="1" ht="52.5" customHeight="1">
      <c r="A43" s="218"/>
      <c r="B43" s="371"/>
      <c r="C43" s="372"/>
      <c r="D43" s="213"/>
      <c r="E43" s="213"/>
      <c r="F43" s="213"/>
      <c r="G43" s="213"/>
      <c r="H43" s="213"/>
      <c r="I43" s="213"/>
      <c r="J43" s="213"/>
      <c r="K43" s="213"/>
      <c r="L43" s="213" t="s">
        <v>204</v>
      </c>
      <c r="M43" s="213"/>
      <c r="N43" s="213" t="s">
        <v>208</v>
      </c>
      <c r="O43" s="213"/>
      <c r="P43" s="213" t="s">
        <v>209</v>
      </c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</row>
    <row r="44" spans="1:32" s="84" customFormat="1" ht="82.5" customHeight="1">
      <c r="A44" s="218"/>
      <c r="B44" s="271"/>
      <c r="C44" s="27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 t="s">
        <v>205</v>
      </c>
      <c r="Q44" s="213"/>
      <c r="R44" s="213" t="s">
        <v>206</v>
      </c>
      <c r="S44" s="213"/>
      <c r="T44" s="213" t="s">
        <v>207</v>
      </c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</row>
    <row r="45" spans="1:32" s="83" customFormat="1" ht="18.75" customHeight="1">
      <c r="A45" s="67">
        <v>1</v>
      </c>
      <c r="B45" s="284">
        <v>2</v>
      </c>
      <c r="C45" s="286"/>
      <c r="D45" s="213">
        <v>3</v>
      </c>
      <c r="E45" s="213"/>
      <c r="F45" s="213">
        <v>4</v>
      </c>
      <c r="G45" s="213"/>
      <c r="H45" s="213">
        <v>5</v>
      </c>
      <c r="I45" s="213"/>
      <c r="J45" s="213">
        <v>6</v>
      </c>
      <c r="K45" s="213"/>
      <c r="L45" s="284">
        <v>7</v>
      </c>
      <c r="M45" s="286"/>
      <c r="N45" s="284">
        <v>8</v>
      </c>
      <c r="O45" s="286"/>
      <c r="P45" s="213">
        <v>9</v>
      </c>
      <c r="Q45" s="213"/>
      <c r="R45" s="218">
        <v>10</v>
      </c>
      <c r="S45" s="218"/>
      <c r="T45" s="213">
        <v>11</v>
      </c>
      <c r="U45" s="213"/>
      <c r="V45" s="213">
        <v>12</v>
      </c>
      <c r="W45" s="213"/>
      <c r="X45" s="213"/>
      <c r="Y45" s="213"/>
      <c r="Z45" s="213"/>
      <c r="AA45" s="213">
        <v>13</v>
      </c>
      <c r="AB45" s="213"/>
      <c r="AC45" s="213"/>
      <c r="AD45" s="213"/>
      <c r="AE45" s="213"/>
      <c r="AF45" s="213"/>
    </row>
    <row r="46" spans="1:32" s="83" customFormat="1" ht="20.100000000000001" customHeight="1">
      <c r="A46" s="101"/>
      <c r="B46" s="341"/>
      <c r="C46" s="342"/>
      <c r="D46" s="300"/>
      <c r="E46" s="300"/>
      <c r="F46" s="277"/>
      <c r="G46" s="277"/>
      <c r="H46" s="277"/>
      <c r="I46" s="277"/>
      <c r="J46" s="277"/>
      <c r="K46" s="277"/>
      <c r="L46" s="291"/>
      <c r="M46" s="292"/>
      <c r="N46" s="294">
        <f t="shared" ref="N46:N52" si="2">SUM(P46,R46,T46)</f>
        <v>0</v>
      </c>
      <c r="O46" s="295"/>
      <c r="P46" s="277"/>
      <c r="Q46" s="277"/>
      <c r="R46" s="277"/>
      <c r="S46" s="277"/>
      <c r="T46" s="277"/>
      <c r="U46" s="277"/>
      <c r="V46" s="390"/>
      <c r="W46" s="390"/>
      <c r="X46" s="390"/>
      <c r="Y46" s="390"/>
      <c r="Z46" s="390"/>
      <c r="AA46" s="298"/>
      <c r="AB46" s="298"/>
      <c r="AC46" s="298"/>
      <c r="AD46" s="298"/>
      <c r="AE46" s="298"/>
      <c r="AF46" s="298"/>
    </row>
    <row r="47" spans="1:32" s="83" customFormat="1" ht="20.100000000000001" customHeight="1">
      <c r="A47" s="101"/>
      <c r="B47" s="341"/>
      <c r="C47" s="342"/>
      <c r="D47" s="300"/>
      <c r="E47" s="300"/>
      <c r="F47" s="277"/>
      <c r="G47" s="277"/>
      <c r="H47" s="277"/>
      <c r="I47" s="277"/>
      <c r="J47" s="277"/>
      <c r="K47" s="277"/>
      <c r="L47" s="291"/>
      <c r="M47" s="292"/>
      <c r="N47" s="294">
        <f t="shared" si="2"/>
        <v>0</v>
      </c>
      <c r="O47" s="295"/>
      <c r="P47" s="277"/>
      <c r="Q47" s="277"/>
      <c r="R47" s="277"/>
      <c r="S47" s="277"/>
      <c r="T47" s="277"/>
      <c r="U47" s="277"/>
      <c r="V47" s="390"/>
      <c r="W47" s="390"/>
      <c r="X47" s="390"/>
      <c r="Y47" s="390"/>
      <c r="Z47" s="390"/>
      <c r="AA47" s="298"/>
      <c r="AB47" s="298"/>
      <c r="AC47" s="298"/>
      <c r="AD47" s="298"/>
      <c r="AE47" s="298"/>
      <c r="AF47" s="298"/>
    </row>
    <row r="48" spans="1:32" s="83" customFormat="1" ht="20.100000000000001" customHeight="1">
      <c r="A48" s="101"/>
      <c r="B48" s="341"/>
      <c r="C48" s="342"/>
      <c r="D48" s="300"/>
      <c r="E48" s="300"/>
      <c r="F48" s="277"/>
      <c r="G48" s="277"/>
      <c r="H48" s="277"/>
      <c r="I48" s="277"/>
      <c r="J48" s="277"/>
      <c r="K48" s="277"/>
      <c r="L48" s="291"/>
      <c r="M48" s="292"/>
      <c r="N48" s="294">
        <f t="shared" si="2"/>
        <v>0</v>
      </c>
      <c r="O48" s="295"/>
      <c r="P48" s="277"/>
      <c r="Q48" s="277"/>
      <c r="R48" s="277"/>
      <c r="S48" s="277"/>
      <c r="T48" s="277"/>
      <c r="U48" s="277"/>
      <c r="V48" s="390"/>
      <c r="W48" s="390"/>
      <c r="X48" s="390"/>
      <c r="Y48" s="390"/>
      <c r="Z48" s="390"/>
      <c r="AA48" s="298"/>
      <c r="AB48" s="298"/>
      <c r="AC48" s="298"/>
      <c r="AD48" s="298"/>
      <c r="AE48" s="298"/>
      <c r="AF48" s="298"/>
    </row>
    <row r="49" spans="1:32" s="83" customFormat="1" ht="20.100000000000001" customHeight="1">
      <c r="A49" s="101"/>
      <c r="B49" s="341"/>
      <c r="C49" s="342"/>
      <c r="D49" s="300"/>
      <c r="E49" s="300"/>
      <c r="F49" s="277"/>
      <c r="G49" s="277"/>
      <c r="H49" s="277"/>
      <c r="I49" s="277"/>
      <c r="J49" s="277"/>
      <c r="K49" s="277"/>
      <c r="L49" s="291"/>
      <c r="M49" s="292"/>
      <c r="N49" s="294">
        <f t="shared" si="2"/>
        <v>0</v>
      </c>
      <c r="O49" s="295"/>
      <c r="P49" s="277"/>
      <c r="Q49" s="277"/>
      <c r="R49" s="277"/>
      <c r="S49" s="277"/>
      <c r="T49" s="277"/>
      <c r="U49" s="277"/>
      <c r="V49" s="390"/>
      <c r="W49" s="390"/>
      <c r="X49" s="390"/>
      <c r="Y49" s="390"/>
      <c r="Z49" s="390"/>
      <c r="AA49" s="298"/>
      <c r="AB49" s="298"/>
      <c r="AC49" s="298"/>
      <c r="AD49" s="298"/>
      <c r="AE49" s="298"/>
      <c r="AF49" s="298"/>
    </row>
    <row r="50" spans="1:32" s="83" customFormat="1" ht="20.100000000000001" customHeight="1">
      <c r="A50" s="101"/>
      <c r="B50" s="341"/>
      <c r="C50" s="342"/>
      <c r="D50" s="300"/>
      <c r="E50" s="300"/>
      <c r="F50" s="277"/>
      <c r="G50" s="277"/>
      <c r="H50" s="277"/>
      <c r="I50" s="277"/>
      <c r="J50" s="277"/>
      <c r="K50" s="277"/>
      <c r="L50" s="291"/>
      <c r="M50" s="292"/>
      <c r="N50" s="294">
        <f t="shared" si="2"/>
        <v>0</v>
      </c>
      <c r="O50" s="295"/>
      <c r="P50" s="277"/>
      <c r="Q50" s="277"/>
      <c r="R50" s="277"/>
      <c r="S50" s="277"/>
      <c r="T50" s="277"/>
      <c r="U50" s="277"/>
      <c r="V50" s="390"/>
      <c r="W50" s="390"/>
      <c r="X50" s="390"/>
      <c r="Y50" s="390"/>
      <c r="Z50" s="390"/>
      <c r="AA50" s="298"/>
      <c r="AB50" s="298"/>
      <c r="AC50" s="298"/>
      <c r="AD50" s="298"/>
      <c r="AE50" s="298"/>
      <c r="AF50" s="298"/>
    </row>
    <row r="51" spans="1:32" s="83" customFormat="1" ht="20.100000000000001" customHeight="1">
      <c r="A51" s="101"/>
      <c r="B51" s="341"/>
      <c r="C51" s="342"/>
      <c r="D51" s="300"/>
      <c r="E51" s="300"/>
      <c r="F51" s="277"/>
      <c r="G51" s="277"/>
      <c r="H51" s="277"/>
      <c r="I51" s="277"/>
      <c r="J51" s="277"/>
      <c r="K51" s="277"/>
      <c r="L51" s="291"/>
      <c r="M51" s="292"/>
      <c r="N51" s="294">
        <f t="shared" si="2"/>
        <v>0</v>
      </c>
      <c r="O51" s="295"/>
      <c r="P51" s="277"/>
      <c r="Q51" s="277"/>
      <c r="R51" s="277"/>
      <c r="S51" s="277"/>
      <c r="T51" s="277"/>
      <c r="U51" s="277"/>
      <c r="V51" s="390"/>
      <c r="W51" s="390"/>
      <c r="X51" s="390"/>
      <c r="Y51" s="390"/>
      <c r="Z51" s="390"/>
      <c r="AA51" s="298"/>
      <c r="AB51" s="298"/>
      <c r="AC51" s="298"/>
      <c r="AD51" s="298"/>
      <c r="AE51" s="298"/>
      <c r="AF51" s="298"/>
    </row>
    <row r="52" spans="1:32" s="83" customFormat="1" ht="20.100000000000001" customHeight="1">
      <c r="A52" s="101"/>
      <c r="B52" s="341"/>
      <c r="C52" s="342"/>
      <c r="D52" s="300"/>
      <c r="E52" s="300"/>
      <c r="F52" s="277"/>
      <c r="G52" s="277"/>
      <c r="H52" s="277"/>
      <c r="I52" s="277"/>
      <c r="J52" s="277"/>
      <c r="K52" s="277"/>
      <c r="L52" s="291"/>
      <c r="M52" s="292"/>
      <c r="N52" s="294">
        <f t="shared" si="2"/>
        <v>0</v>
      </c>
      <c r="O52" s="295"/>
      <c r="P52" s="277"/>
      <c r="Q52" s="277"/>
      <c r="R52" s="277"/>
      <c r="S52" s="277"/>
      <c r="T52" s="277"/>
      <c r="U52" s="277"/>
      <c r="V52" s="390"/>
      <c r="W52" s="390"/>
      <c r="X52" s="390"/>
      <c r="Y52" s="390"/>
      <c r="Z52" s="390"/>
      <c r="AA52" s="298"/>
      <c r="AB52" s="298"/>
      <c r="AC52" s="298"/>
      <c r="AD52" s="298"/>
      <c r="AE52" s="298"/>
      <c r="AF52" s="298"/>
    </row>
    <row r="53" spans="1:32" s="83" customFormat="1" ht="24.95" customHeight="1">
      <c r="A53" s="338" t="s">
        <v>53</v>
      </c>
      <c r="B53" s="339"/>
      <c r="C53" s="339"/>
      <c r="D53" s="339"/>
      <c r="E53" s="340"/>
      <c r="F53" s="393">
        <f>SUM(F46:F52)</f>
        <v>0</v>
      </c>
      <c r="G53" s="393"/>
      <c r="H53" s="393">
        <f>SUM(H46:H52)</f>
        <v>0</v>
      </c>
      <c r="I53" s="393"/>
      <c r="J53" s="393">
        <f>SUM(J46:J52)</f>
        <v>0</v>
      </c>
      <c r="K53" s="393"/>
      <c r="L53" s="393">
        <f>SUM(L46:L52)</f>
        <v>0</v>
      </c>
      <c r="M53" s="393"/>
      <c r="N53" s="393">
        <f>SUM(N46:N52)</f>
        <v>0</v>
      </c>
      <c r="O53" s="393"/>
      <c r="P53" s="393">
        <f>SUM(P46:P52)</f>
        <v>0</v>
      </c>
      <c r="Q53" s="393"/>
      <c r="R53" s="393">
        <f>SUM(R46:R52)</f>
        <v>0</v>
      </c>
      <c r="S53" s="393"/>
      <c r="T53" s="393">
        <f>SUM(T46:T52)</f>
        <v>0</v>
      </c>
      <c r="U53" s="393"/>
      <c r="V53" s="394"/>
      <c r="W53" s="394"/>
      <c r="X53" s="394"/>
      <c r="Y53" s="394"/>
      <c r="Z53" s="394"/>
      <c r="AA53" s="287"/>
      <c r="AB53" s="287"/>
      <c r="AC53" s="287"/>
      <c r="AD53" s="287"/>
      <c r="AE53" s="287"/>
      <c r="AF53" s="287"/>
    </row>
    <row r="54" spans="1:32" ht="15" customHeight="1">
      <c r="A54" s="17"/>
      <c r="B54" s="17"/>
      <c r="C54" s="1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32" ht="15" customHeight="1">
      <c r="A55" s="17"/>
      <c r="B55" s="17"/>
      <c r="C55" s="1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32" ht="15" customHeight="1">
      <c r="A56" s="17"/>
      <c r="B56" s="17"/>
      <c r="C56" s="17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32" ht="15" customHeight="1">
      <c r="A57" s="17"/>
      <c r="B57" s="17"/>
      <c r="C57" s="17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32" ht="15" customHeight="1">
      <c r="A58" s="17"/>
      <c r="B58" s="392" t="s">
        <v>461</v>
      </c>
      <c r="C58" s="392"/>
      <c r="D58" s="392"/>
      <c r="E58" s="392"/>
      <c r="F58" s="392"/>
      <c r="G58" s="392"/>
      <c r="H58" s="19"/>
      <c r="I58" s="19"/>
      <c r="J58" s="19"/>
      <c r="K58" s="19"/>
      <c r="L58" s="19"/>
      <c r="M58" s="391" t="s">
        <v>203</v>
      </c>
      <c r="N58" s="391"/>
      <c r="O58" s="391"/>
      <c r="P58" s="391"/>
      <c r="Q58" s="391"/>
      <c r="R58" s="19"/>
      <c r="S58" s="19"/>
      <c r="T58" s="19"/>
      <c r="U58" s="19"/>
      <c r="V58" s="19"/>
      <c r="W58" s="237" t="s">
        <v>469</v>
      </c>
      <c r="X58" s="237"/>
      <c r="Y58" s="237"/>
      <c r="Z58" s="237"/>
      <c r="AA58" s="237"/>
    </row>
    <row r="59" spans="1:32" s="4" customFormat="1">
      <c r="B59" s="240" t="s">
        <v>72</v>
      </c>
      <c r="C59" s="240"/>
      <c r="D59" s="240"/>
      <c r="E59" s="240"/>
      <c r="F59" s="240"/>
      <c r="G59" s="240"/>
      <c r="H59" s="42"/>
      <c r="I59" s="42"/>
      <c r="J59" s="42"/>
      <c r="K59" s="42"/>
      <c r="L59" s="42"/>
      <c r="M59" s="240" t="s">
        <v>73</v>
      </c>
      <c r="N59" s="240"/>
      <c r="O59" s="240"/>
      <c r="P59" s="240"/>
      <c r="Q59" s="240"/>
      <c r="V59" s="2"/>
      <c r="W59" s="240" t="s">
        <v>110</v>
      </c>
      <c r="X59" s="240"/>
      <c r="Y59" s="240"/>
      <c r="Z59" s="240"/>
      <c r="AA59" s="240"/>
    </row>
    <row r="60" spans="1:32" s="4" customFormat="1">
      <c r="F60" s="25"/>
      <c r="G60" s="25"/>
      <c r="H60" s="25"/>
      <c r="I60" s="25"/>
      <c r="J60" s="25"/>
      <c r="K60" s="25"/>
      <c r="L60" s="25"/>
      <c r="Q60" s="25"/>
      <c r="R60" s="25"/>
      <c r="S60" s="25"/>
      <c r="T60" s="25"/>
      <c r="X60" s="25"/>
      <c r="Y60" s="25"/>
      <c r="Z60" s="25"/>
      <c r="AA60" s="25"/>
    </row>
    <row r="61" spans="1:32">
      <c r="C61" s="36"/>
      <c r="D61" s="36"/>
      <c r="E61" s="36"/>
      <c r="F61" s="36"/>
      <c r="G61" s="36"/>
      <c r="H61" s="36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36"/>
      <c r="V61" s="36"/>
    </row>
    <row r="62" spans="1:32"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32"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spans="1:32">
      <c r="C64" s="37"/>
    </row>
    <row r="67" spans="3:3" ht="19.5">
      <c r="C67" s="38"/>
    </row>
    <row r="68" spans="3:3" ht="19.5">
      <c r="C68" s="38"/>
    </row>
    <row r="69" spans="3:3" ht="19.5">
      <c r="C69" s="38"/>
    </row>
    <row r="70" spans="3:3" ht="19.5">
      <c r="C70" s="38"/>
    </row>
    <row r="71" spans="3:3" ht="19.5">
      <c r="C71" s="38"/>
    </row>
    <row r="72" spans="3:3" ht="19.5">
      <c r="C72" s="38"/>
    </row>
    <row r="73" spans="3:3" ht="19.5">
      <c r="C73" s="38"/>
    </row>
  </sheetData>
  <mergeCells count="283">
    <mergeCell ref="X20:Z20"/>
    <mergeCell ref="X21:Z21"/>
    <mergeCell ref="B22:C22"/>
    <mergeCell ref="H21:O21"/>
    <mergeCell ref="U18:W18"/>
    <mergeCell ref="X22:Z22"/>
    <mergeCell ref="X23:Z23"/>
    <mergeCell ref="AD18:AF18"/>
    <mergeCell ref="AD19:AF19"/>
    <mergeCell ref="AD20:AF20"/>
    <mergeCell ref="AD21:AF21"/>
    <mergeCell ref="X19:Z19"/>
    <mergeCell ref="R18:T18"/>
    <mergeCell ref="H15:O17"/>
    <mergeCell ref="B9:C9"/>
    <mergeCell ref="H19:O19"/>
    <mergeCell ref="R22:T22"/>
    <mergeCell ref="R21:T21"/>
    <mergeCell ref="D18:G18"/>
    <mergeCell ref="B19:C19"/>
    <mergeCell ref="R19:T19"/>
    <mergeCell ref="D22:G22"/>
    <mergeCell ref="V50:Z50"/>
    <mergeCell ref="R9:T9"/>
    <mergeCell ref="P18:Q18"/>
    <mergeCell ref="T51:U51"/>
    <mergeCell ref="V51:Z51"/>
    <mergeCell ref="G9:Q9"/>
    <mergeCell ref="D19:G19"/>
    <mergeCell ref="D20:G20"/>
    <mergeCell ref="A10:Q10"/>
    <mergeCell ref="A15:A17"/>
    <mergeCell ref="B35:L35"/>
    <mergeCell ref="R20:T20"/>
    <mergeCell ref="P20:Q20"/>
    <mergeCell ref="R23:T23"/>
    <mergeCell ref="T50:U50"/>
    <mergeCell ref="P44:Q44"/>
    <mergeCell ref="U22:W22"/>
    <mergeCell ref="U23:W23"/>
    <mergeCell ref="P21:Q21"/>
    <mergeCell ref="U21:W21"/>
    <mergeCell ref="N52:O52"/>
    <mergeCell ref="F53:G53"/>
    <mergeCell ref="H20:O20"/>
    <mergeCell ref="J53:K53"/>
    <mergeCell ref="N53:O53"/>
    <mergeCell ref="H45:I45"/>
    <mergeCell ref="J45:K45"/>
    <mergeCell ref="L46:M46"/>
    <mergeCell ref="H46:I46"/>
    <mergeCell ref="B34:L34"/>
    <mergeCell ref="B58:G58"/>
    <mergeCell ref="V52:Z52"/>
    <mergeCell ref="R53:S53"/>
    <mergeCell ref="H53:I53"/>
    <mergeCell ref="L53:M53"/>
    <mergeCell ref="R52:S52"/>
    <mergeCell ref="T53:U53"/>
    <mergeCell ref="V53:Z53"/>
    <mergeCell ref="P53:Q53"/>
    <mergeCell ref="T52:U52"/>
    <mergeCell ref="V49:Z49"/>
    <mergeCell ref="V46:Z46"/>
    <mergeCell ref="V48:Z48"/>
    <mergeCell ref="T48:U48"/>
    <mergeCell ref="V47:Z47"/>
    <mergeCell ref="B59:G59"/>
    <mergeCell ref="W59:AA59"/>
    <mergeCell ref="M58:Q58"/>
    <mergeCell ref="M59:Q59"/>
    <mergeCell ref="W58:AA58"/>
    <mergeCell ref="A37:L37"/>
    <mergeCell ref="A42:A44"/>
    <mergeCell ref="A36:L36"/>
    <mergeCell ref="B42:C44"/>
    <mergeCell ref="D42:E44"/>
    <mergeCell ref="T49:U49"/>
    <mergeCell ref="AD9:AF9"/>
    <mergeCell ref="AA9:AC9"/>
    <mergeCell ref="AA10:AC10"/>
    <mergeCell ref="Z27:AB27"/>
    <mergeCell ref="X16:Z17"/>
    <mergeCell ref="AA22:AC22"/>
    <mergeCell ref="AA23:AC23"/>
    <mergeCell ref="AD23:AF23"/>
    <mergeCell ref="AA18:AC18"/>
    <mergeCell ref="AA19:AC19"/>
    <mergeCell ref="AD10:AF10"/>
    <mergeCell ref="Y29:Y30"/>
    <mergeCell ref="Z29:Z30"/>
    <mergeCell ref="AA29:AA30"/>
    <mergeCell ref="AB29:AB30"/>
    <mergeCell ref="AA20:AC20"/>
    <mergeCell ref="AA21:AC21"/>
    <mergeCell ref="X18:Z18"/>
    <mergeCell ref="AD27:AF27"/>
    <mergeCell ref="U28:X28"/>
    <mergeCell ref="AD6:AF6"/>
    <mergeCell ref="B31:L31"/>
    <mergeCell ref="AD15:AF17"/>
    <mergeCell ref="AA15:AC17"/>
    <mergeCell ref="P15:Q17"/>
    <mergeCell ref="R15:Z15"/>
    <mergeCell ref="B15:C17"/>
    <mergeCell ref="B18:C18"/>
    <mergeCell ref="AD22:AF22"/>
    <mergeCell ref="M28:P28"/>
    <mergeCell ref="AD8:AF8"/>
    <mergeCell ref="A3:A4"/>
    <mergeCell ref="U6:W6"/>
    <mergeCell ref="U4:W4"/>
    <mergeCell ref="X4:Z4"/>
    <mergeCell ref="R5:T5"/>
    <mergeCell ref="U5:W5"/>
    <mergeCell ref="G3:Q4"/>
    <mergeCell ref="G5:Q5"/>
    <mergeCell ref="AD7:AF7"/>
    <mergeCell ref="O29:O30"/>
    <mergeCell ref="U20:W20"/>
    <mergeCell ref="P22:Q22"/>
    <mergeCell ref="U16:W17"/>
    <mergeCell ref="U19:W19"/>
    <mergeCell ref="G8:Q8"/>
    <mergeCell ref="P19:Q19"/>
    <mergeCell ref="D15:G17"/>
    <mergeCell ref="R16:T17"/>
    <mergeCell ref="H18:O18"/>
    <mergeCell ref="AA7:AC7"/>
    <mergeCell ref="AA8:AC8"/>
    <mergeCell ref="X7:Z7"/>
    <mergeCell ref="X8:Z8"/>
    <mergeCell ref="U8:W8"/>
    <mergeCell ref="G7:Q7"/>
    <mergeCell ref="U7:W7"/>
    <mergeCell ref="B3:C4"/>
    <mergeCell ref="AD5:AF5"/>
    <mergeCell ref="AA6:AC6"/>
    <mergeCell ref="AA5:AC5"/>
    <mergeCell ref="D3:F4"/>
    <mergeCell ref="G6:Q6"/>
    <mergeCell ref="X5:Z5"/>
    <mergeCell ref="AD3:AF4"/>
    <mergeCell ref="AA3:AC4"/>
    <mergeCell ref="R3:Z3"/>
    <mergeCell ref="B8:C8"/>
    <mergeCell ref="D5:F5"/>
    <mergeCell ref="D6:F6"/>
    <mergeCell ref="D7:F7"/>
    <mergeCell ref="B5:C5"/>
    <mergeCell ref="B6:C6"/>
    <mergeCell ref="B7:C7"/>
    <mergeCell ref="D8:F8"/>
    <mergeCell ref="X10:Z10"/>
    <mergeCell ref="R4:T4"/>
    <mergeCell ref="R8:T8"/>
    <mergeCell ref="R7:T7"/>
    <mergeCell ref="U9:W9"/>
    <mergeCell ref="X9:Z9"/>
    <mergeCell ref="R10:T10"/>
    <mergeCell ref="U10:W10"/>
    <mergeCell ref="X6:Z6"/>
    <mergeCell ref="R6:T6"/>
    <mergeCell ref="J47:K47"/>
    <mergeCell ref="L47:M47"/>
    <mergeCell ref="L42:U42"/>
    <mergeCell ref="R47:S47"/>
    <mergeCell ref="B48:C48"/>
    <mergeCell ref="F47:G47"/>
    <mergeCell ref="P29:P30"/>
    <mergeCell ref="M29:M30"/>
    <mergeCell ref="N29:N30"/>
    <mergeCell ref="B20:C20"/>
    <mergeCell ref="H47:I47"/>
    <mergeCell ref="L43:M44"/>
    <mergeCell ref="H42:I44"/>
    <mergeCell ref="J42:K44"/>
    <mergeCell ref="L45:M45"/>
    <mergeCell ref="J46:K46"/>
    <mergeCell ref="P45:Q45"/>
    <mergeCell ref="T46:U46"/>
    <mergeCell ref="R46:S46"/>
    <mergeCell ref="T47:U47"/>
    <mergeCell ref="D9:F9"/>
    <mergeCell ref="B32:L32"/>
    <mergeCell ref="D21:G21"/>
    <mergeCell ref="A23:Q23"/>
    <mergeCell ref="H22:O22"/>
    <mergeCell ref="B21:C21"/>
    <mergeCell ref="V45:Z45"/>
    <mergeCell ref="T44:U44"/>
    <mergeCell ref="R45:S45"/>
    <mergeCell ref="Q29:Q30"/>
    <mergeCell ref="R29:R30"/>
    <mergeCell ref="U29:U30"/>
    <mergeCell ref="T45:U45"/>
    <mergeCell ref="V29:V30"/>
    <mergeCell ref="S29:S30"/>
    <mergeCell ref="R44:S44"/>
    <mergeCell ref="R48:S48"/>
    <mergeCell ref="N46:O46"/>
    <mergeCell ref="N43:O44"/>
    <mergeCell ref="N47:O47"/>
    <mergeCell ref="P46:Q46"/>
    <mergeCell ref="P47:Q47"/>
    <mergeCell ref="P43:U43"/>
    <mergeCell ref="N45:O45"/>
    <mergeCell ref="N48:O48"/>
    <mergeCell ref="P48:Q48"/>
    <mergeCell ref="P49:Q49"/>
    <mergeCell ref="J50:K50"/>
    <mergeCell ref="L50:M50"/>
    <mergeCell ref="N50:O50"/>
    <mergeCell ref="P50:Q50"/>
    <mergeCell ref="L49:M49"/>
    <mergeCell ref="R49:S49"/>
    <mergeCell ref="H49:I49"/>
    <mergeCell ref="H50:I50"/>
    <mergeCell ref="J51:K51"/>
    <mergeCell ref="R51:S51"/>
    <mergeCell ref="L51:M51"/>
    <mergeCell ref="N51:O51"/>
    <mergeCell ref="R50:S50"/>
    <mergeCell ref="J49:K49"/>
    <mergeCell ref="N49:O49"/>
    <mergeCell ref="H51:I51"/>
    <mergeCell ref="H52:I52"/>
    <mergeCell ref="J52:K52"/>
    <mergeCell ref="L48:M48"/>
    <mergeCell ref="H48:I48"/>
    <mergeCell ref="J48:K48"/>
    <mergeCell ref="L52:M52"/>
    <mergeCell ref="P52:Q52"/>
    <mergeCell ref="P51:Q51"/>
    <mergeCell ref="B45:C45"/>
    <mergeCell ref="B46:C46"/>
    <mergeCell ref="B47:C47"/>
    <mergeCell ref="B49:C49"/>
    <mergeCell ref="F52:G52"/>
    <mergeCell ref="F51:G51"/>
    <mergeCell ref="D49:E49"/>
    <mergeCell ref="F49:G49"/>
    <mergeCell ref="A53:E53"/>
    <mergeCell ref="D50:E50"/>
    <mergeCell ref="D52:E52"/>
    <mergeCell ref="B50:C50"/>
    <mergeCell ref="D51:E51"/>
    <mergeCell ref="B51:C51"/>
    <mergeCell ref="B52:C52"/>
    <mergeCell ref="F50:G50"/>
    <mergeCell ref="D48:E48"/>
    <mergeCell ref="F48:G48"/>
    <mergeCell ref="F45:G45"/>
    <mergeCell ref="D47:E47"/>
    <mergeCell ref="D46:E46"/>
    <mergeCell ref="F46:G46"/>
    <mergeCell ref="D45:E45"/>
    <mergeCell ref="AA52:AF52"/>
    <mergeCell ref="AA53:AF53"/>
    <mergeCell ref="AA48:AF48"/>
    <mergeCell ref="AA49:AF49"/>
    <mergeCell ref="AA50:AF50"/>
    <mergeCell ref="AA51:AF51"/>
    <mergeCell ref="AA45:AF45"/>
    <mergeCell ref="AA46:AF46"/>
    <mergeCell ref="AA47:AF47"/>
    <mergeCell ref="A28:A30"/>
    <mergeCell ref="AC28:AF28"/>
    <mergeCell ref="AD29:AD30"/>
    <mergeCell ref="AE29:AE30"/>
    <mergeCell ref="AF29:AF30"/>
    <mergeCell ref="Y28:AB28"/>
    <mergeCell ref="T29:T30"/>
    <mergeCell ref="B28:L30"/>
    <mergeCell ref="AA42:AF44"/>
    <mergeCell ref="AD41:AF41"/>
    <mergeCell ref="W29:W30"/>
    <mergeCell ref="X29:X30"/>
    <mergeCell ref="AC29:AC30"/>
    <mergeCell ref="V42:Z44"/>
    <mergeCell ref="F42:G44"/>
    <mergeCell ref="Q28:T28"/>
    <mergeCell ref="B33:L33"/>
  </mergeCells>
  <phoneticPr fontId="3" type="noConversion"/>
  <pageMargins left="0.72" right="0.2" top="0.78740157480314965" bottom="0.32" header="0.31496062992125984" footer="0.31496062992125984"/>
  <pageSetup paperSize="9" scale="36" orientation="landscape" verticalDpi="1200" r:id="rId1"/>
  <headerFooter alignWithMargins="0">
    <oddHeader>&amp;C&amp;"Times New Roman,обычный"&amp;16
 &amp;14 &amp;R&amp;"Times New Roman,обычный"&amp;14Продовження додатка 2
Таблиця 6</oddHeader>
  </headerFooter>
  <ignoredErrors>
    <ignoredError sqref="U23:Z23 AE37:AF37 R10 U10:Z10 R23 M36:N36 F53:U53" formulaRange="1"/>
    <ignoredError sqref="AA37:AB37 O37 M37 P37:Q37 S37:U37 W37:Y37" evalError="1" formulaRange="1"/>
    <ignoredError sqref="AC37:AD37 P35 N37 R37 V37 Z37 P33:P34 X32 AD6:AF10 T33:T34 AD19:AF23 X33:X34 P32 X35 T32 T35 AB33:AB34 AB32 AB35" evalError="1"/>
    <ignoredError sqref="AC36:AD36 P36:R36 Y36:Z36 U36:V36" evalError="1" formula="1" formulaRange="1"/>
    <ignoredError sqref="T36 X36 AB36" evalError="1" formula="1"/>
    <ignoredError sqref="W36 AA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2021-08-04T05:48:57Z</cp:lastPrinted>
  <dcterms:created xsi:type="dcterms:W3CDTF">2003-03-13T16:00:22Z</dcterms:created>
  <dcterms:modified xsi:type="dcterms:W3CDTF">2021-10-07T07:45:52Z</dcterms:modified>
</cp:coreProperties>
</file>