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125" windowHeight="12510" tabRatio="915" activeTab="0"/>
  </bookViews>
  <sheets>
    <sheet name="Осн. фін. пок." sheetId="1" r:id="rId1"/>
    <sheet name="I. Фін результат" sheetId="2" r:id="rId2"/>
    <sheet name="ІІ. Розр. з бюджетом" sheetId="3" r:id="rId3"/>
    <sheet name="ІІІ. Рух грош. коштів" sheetId="4" r:id="rId4"/>
    <sheet name="IV. Кап. інвестиції" sheetId="5" r:id="rId5"/>
    <sheet name=" V. Коефіцієнти" sheetId="6" r:id="rId6"/>
    <sheet name="6.1. Інша інфо_1" sheetId="7" r:id="rId7"/>
    <sheet name="6.2. Інша інфо_2" sheetId="8" r:id="rId8"/>
    <sheet name="Лист1" sheetId="9" r:id="rId9"/>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s>
  <definedNames>
    <definedName name="__123Graph_XGRAPH3" hidden="1">'[1]GDP'!#REF!</definedName>
    <definedName name="aa">'[2]1993'!$1:$3,'[2]1993'!$A:$A</definedName>
    <definedName name="ad">'[3]МТР Газ України'!$B$1</definedName>
    <definedName name="as">'[4]МТР Газ України'!$B$1</definedName>
    <definedName name="asdf">'[5]Inform'!$E$6</definedName>
    <definedName name="asdfg">'[5]Inform'!$F$2</definedName>
    <definedName name="BuiltIn_Print_Area___1___1">#REF!</definedName>
    <definedName name="ClDate">'[6]Inform'!$E$6</definedName>
    <definedName name="ClDate_21">'[7]Inform'!$E$6</definedName>
    <definedName name="ClDate_25">'[7]Inform'!$E$6</definedName>
    <definedName name="ClDate_6">'[8]Inform'!$E$6</definedName>
    <definedName name="CompName">'[6]Inform'!$F$2</definedName>
    <definedName name="CompName_21">'[7]Inform'!$F$2</definedName>
    <definedName name="CompName_25">'[7]Inform'!$F$2</definedName>
    <definedName name="CompName_6">'[8]Inform'!$F$2</definedName>
    <definedName name="CompNameE">'[6]Inform'!$G$2</definedName>
    <definedName name="CompNameE_21">'[7]Inform'!$G$2</definedName>
    <definedName name="CompNameE_25">'[7]Inform'!$G$2</definedName>
    <definedName name="CompNameE_6">'[8]Inform'!$G$2</definedName>
    <definedName name="Cost_Category_National_ID">#REF!</definedName>
    <definedName name="Cе511">#REF!</definedName>
    <definedName name="d">'[9]МТР Газ України'!$B$4</definedName>
    <definedName name="DATABASE">'[25]Ener '!$A$1:$G$2645</definedName>
    <definedName name="dCPIb">'[10]попер_роз'!#REF!</definedName>
    <definedName name="dPPIb">'[10]попер_роз'!#REF!</definedName>
    <definedName name="ds">'[11]7  Інші витрати'!#REF!</definedName>
    <definedName name="Fact_Type_ID">#REF!</definedName>
    <definedName name="G">'[12]МТР Газ України'!$B$1</definedName>
    <definedName name="ij1sssss">'[13]7  Інші витрати'!#REF!</definedName>
    <definedName name="LastItem">'[14]Лист1'!$A$1</definedName>
    <definedName name="Load">'[15]МТР Газ України'!$B$4</definedName>
    <definedName name="Load_ID">'[16]МТР Газ України'!$B$4</definedName>
    <definedName name="Load_ID_10">'[17]7  Інші витрати'!#REF!</definedName>
    <definedName name="Load_ID_11">'[18]МТР Газ України'!$B$4</definedName>
    <definedName name="Load_ID_12">'[18]МТР Газ України'!$B$4</definedName>
    <definedName name="Load_ID_13">'[18]МТР Газ України'!$B$4</definedName>
    <definedName name="Load_ID_14">'[18]МТР Газ України'!$B$4</definedName>
    <definedName name="Load_ID_15">'[18]МТР Газ України'!$B$4</definedName>
    <definedName name="Load_ID_16">'[18]МТР Газ України'!$B$4</definedName>
    <definedName name="Load_ID_17">'[18]МТР Газ України'!$B$4</definedName>
    <definedName name="Load_ID_18">'[19]МТР Газ України'!$B$4</definedName>
    <definedName name="Load_ID_19">'[20]МТР Газ України'!$B$4</definedName>
    <definedName name="Load_ID_20">'[19]МТР Газ України'!$B$4</definedName>
    <definedName name="Load_ID_200">'[15]МТР Газ України'!$B$4</definedName>
    <definedName name="Load_ID_21">'[21]МТР Газ України'!$B$4</definedName>
    <definedName name="Load_ID_23">'[20]МТР Газ України'!$B$4</definedName>
    <definedName name="Load_ID_25">'[21]МТР Газ України'!$B$4</definedName>
    <definedName name="Load_ID_542">'[22]МТР Газ України'!$B$4</definedName>
    <definedName name="Load_ID_6">'[18]МТР Газ України'!$B$4</definedName>
    <definedName name="OpDate">'[6]Inform'!$E$5</definedName>
    <definedName name="OpDate_21">'[7]Inform'!$E$5</definedName>
    <definedName name="OpDate_25">'[7]Inform'!$E$5</definedName>
    <definedName name="OpDate_6">'[8]Inform'!$E$5</definedName>
    <definedName name="_xlnm.Print_Area" localSheetId="5">' V. Коефіцієнти'!$A$1:$H$28</definedName>
    <definedName name="_xlnm.Print_Area" localSheetId="6">'6.1. Інша інфо_1'!$A$1:$O$75</definedName>
    <definedName name="_xlnm.Print_Area" localSheetId="7">'6.2. Інша інфо_2'!$A$1:$AF$60</definedName>
    <definedName name="_xlnm.Print_Area" localSheetId="1">'I. Фін результат'!$A$1:$I$118</definedName>
    <definedName name="_xlnm.Print_Area" localSheetId="4">'IV. Кап. інвестиції'!$A$1:$H$17</definedName>
    <definedName name="_xlnm.Print_Area" localSheetId="2">'ІІ. Розр. з бюджетом'!$A$1:$H$48</definedName>
    <definedName name="_xlnm.Print_Area" localSheetId="3">'ІІІ. Рух грош. коштів'!$A$1:$H$86</definedName>
    <definedName name="_xlnm.Print_Area" localSheetId="0">'Осн. фін. пок.'!$A$1:$H$168</definedName>
    <definedName name="_xlnm.Print_Titles" localSheetId="5">' V. Коефіцієнти'!$5:$5</definedName>
    <definedName name="_xlnm.Print_Titles" localSheetId="1">'I. Фін результат'!$3:$5</definedName>
    <definedName name="_xlnm.Print_Titles" localSheetId="2">'ІІ. Розр. з бюджетом'!$3:$5</definedName>
    <definedName name="_xlnm.Print_Titles" localSheetId="3">'ІІІ. Рух грош. коштів'!$3:$5</definedName>
    <definedName name="_xlnm.Print_Titles" localSheetId="0">'Осн. фін. пок.'!$26:$28</definedName>
    <definedName name="QR">'[23]Inform'!$E$5</definedName>
    <definedName name="qw">'[5]Inform'!$E$5</definedName>
    <definedName name="qwert">'[5]Inform'!$G$2</definedName>
    <definedName name="qwerty">'[4]МТР Газ України'!$B$4</definedName>
    <definedName name="ShowFil">[14]!ShowFil</definedName>
    <definedName name="SU_ID">#REF!</definedName>
    <definedName name="Time_ID">'[16]МТР Газ України'!$B$1</definedName>
    <definedName name="Time_ID_10">'[17]7  Інші витрати'!#REF!</definedName>
    <definedName name="Time_ID_11">'[18]МТР Газ України'!$B$1</definedName>
    <definedName name="Time_ID_12">'[18]МТР Газ України'!$B$1</definedName>
    <definedName name="Time_ID_13">'[18]МТР Газ України'!$B$1</definedName>
    <definedName name="Time_ID_14">'[18]МТР Газ України'!$B$1</definedName>
    <definedName name="Time_ID_15">'[18]МТР Газ України'!$B$1</definedName>
    <definedName name="Time_ID_16">'[18]МТР Газ України'!$B$1</definedName>
    <definedName name="Time_ID_17">'[18]МТР Газ України'!$B$1</definedName>
    <definedName name="Time_ID_18">'[19]МТР Газ України'!$B$1</definedName>
    <definedName name="Time_ID_19">'[20]МТР Газ України'!$B$1</definedName>
    <definedName name="Time_ID_20">'[19]МТР Газ України'!$B$1</definedName>
    <definedName name="Time_ID_21">'[21]МТР Газ України'!$B$1</definedName>
    <definedName name="Time_ID_23">'[20]МТР Газ України'!$B$1</definedName>
    <definedName name="Time_ID_25">'[21]МТР Газ України'!$B$1</definedName>
    <definedName name="Time_ID_6">'[18]МТР Газ України'!$B$1</definedName>
    <definedName name="Time_ID0">'[16]МТР Газ України'!$F$1</definedName>
    <definedName name="Time_ID0_10">'[17]7  Інші витрати'!#REF!</definedName>
    <definedName name="Time_ID0_11">'[18]МТР Газ України'!$F$1</definedName>
    <definedName name="Time_ID0_12">'[18]МТР Газ України'!$F$1</definedName>
    <definedName name="Time_ID0_13">'[18]МТР Газ України'!$F$1</definedName>
    <definedName name="Time_ID0_14">'[18]МТР Газ України'!$F$1</definedName>
    <definedName name="Time_ID0_15">'[18]МТР Газ України'!$F$1</definedName>
    <definedName name="Time_ID0_16">'[18]МТР Газ України'!$F$1</definedName>
    <definedName name="Time_ID0_17">'[18]МТР Газ України'!$F$1</definedName>
    <definedName name="Time_ID0_18">'[19]МТР Газ України'!$F$1</definedName>
    <definedName name="Time_ID0_19">'[20]МТР Газ України'!$F$1</definedName>
    <definedName name="Time_ID0_20">'[19]МТР Газ України'!$F$1</definedName>
    <definedName name="Time_ID0_21">'[21]МТР Газ України'!$F$1</definedName>
    <definedName name="Time_ID0_23">'[20]МТР Газ України'!$F$1</definedName>
    <definedName name="Time_ID0_25">'[21]МТР Газ України'!$F$1</definedName>
    <definedName name="Time_ID0_6">'[18]МТР Газ України'!$F$1</definedName>
    <definedName name="ttttttt">#REF!</definedName>
    <definedName name="Unit">'[6]Inform'!$E$38</definedName>
    <definedName name="Unit_21">'[7]Inform'!$E$38</definedName>
    <definedName name="Unit_25">'[7]Inform'!$E$38</definedName>
    <definedName name="Unit_6">'[8]Inform'!$E$38</definedName>
    <definedName name="WQER">'[24]МТР Газ України'!$B$4</definedName>
    <definedName name="wr">'[24]МТР Газ України'!$B$4</definedName>
    <definedName name="yyyy">#REF!</definedName>
    <definedName name="zx">'[4]МТР Газ України'!$F$1</definedName>
    <definedName name="zxc">'[5]Inform'!$E$38</definedName>
    <definedName name="а">'[13]7  Інші витрати'!#REF!</definedName>
    <definedName name="ав">#REF!</definedName>
    <definedName name="аен">'[24]МТР Газ України'!$B$4</definedName>
    <definedName name="в">'[26]МТР Газ України'!$F$1</definedName>
    <definedName name="ватт">'[27]БАЗА  '!#REF!</definedName>
    <definedName name="Д">'[15]МТР Газ України'!$B$4</definedName>
    <definedName name="е">#REF!</definedName>
    <definedName name="є">#REF!</definedName>
    <definedName name="Заголовки_для_печати_МИ">'[28]1993'!$1:$3,'[28]1993'!$A:$A</definedName>
    <definedName name="йуц">#REF!</definedName>
    <definedName name="йцу">#REF!</definedName>
    <definedName name="йцуйй">#REF!</definedName>
    <definedName name="йцукц">'[29]7  Інші витрати'!#REF!</definedName>
    <definedName name="і">'[30]Inform'!$F$2</definedName>
    <definedName name="ів">#REF!</definedName>
    <definedName name="ів___0">#REF!</definedName>
    <definedName name="ів_22">#REF!</definedName>
    <definedName name="ів_26">#REF!</definedName>
    <definedName name="іваіа">'[29]7  Інші витрати'!#REF!</definedName>
    <definedName name="іваф">#REF!</definedName>
    <definedName name="івів">'[12]МТР Газ України'!$B$1</definedName>
    <definedName name="іцу">'[23]Inform'!$G$2</definedName>
    <definedName name="КЕ">#REF!</definedName>
    <definedName name="КЕ___0">#REF!</definedName>
    <definedName name="КЕ_22">#REF!</definedName>
    <definedName name="КЕ_26">#REF!</definedName>
    <definedName name="кен">#REF!</definedName>
    <definedName name="л">#REF!</definedName>
    <definedName name="_xlnm.Print_Area" localSheetId="1">'I. Фін результат'!$A$1:$I$118</definedName>
    <definedName name="_xlnm.Print_Area" localSheetId="3">'ІІІ. Рух грош. коштів'!$A$1:$H$85</definedName>
    <definedName name="п">'[13]7  Інші витрати'!#REF!</definedName>
    <definedName name="пдв">'[15]МТР Газ України'!$B$4</definedName>
    <definedName name="пдв_утг">'[15]МТР Газ України'!$F$1</definedName>
    <definedName name="План">#REF!</definedName>
    <definedName name="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#REF!</definedName>
    <definedName name="ппп">'[31]Inform'!$E$6</definedName>
    <definedName name="р">#REF!</definedName>
    <definedName name="т">'[32]Inform'!$E$6</definedName>
    <definedName name="тариф">'[33]Inform'!$G$2</definedName>
    <definedName name="уйцукйцуйу">#REF!</definedName>
    <definedName name="уке">'[34]Inform'!$G$2</definedName>
    <definedName name="УТГ">'[15]МТР Газ України'!$B$4</definedName>
    <definedName name="фів">'[24]МТР Газ України'!$B$4</definedName>
    <definedName name="фіваіф">'[29]7  Інші витрати'!#REF!</definedName>
    <definedName name="фф">'[26]МТР Газ України'!$F$1</definedName>
    <definedName name="ц">'[13]7  Інші витрати'!#REF!</definedName>
    <definedName name="ччч">'[35]БАЗА  '!#REF!</definedName>
    <definedName name="ш">#REF!</definedName>
  </definedNames>
  <calcPr fullCalcOnLoad="1"/>
</workbook>
</file>

<file path=xl/sharedStrings.xml><?xml version="1.0" encoding="utf-8"?>
<sst xmlns="http://schemas.openxmlformats.org/spreadsheetml/2006/main" count="1036" uniqueCount="551">
  <si>
    <t>Додаток 3</t>
  </si>
  <si>
    <t xml:space="preserve">до Порядку складання, затвердження </t>
  </si>
  <si>
    <t xml:space="preserve">та контролю виконання фінансового плану </t>
  </si>
  <si>
    <t>суб'єкта господарювання державного сектору економіки</t>
  </si>
  <si>
    <t>(пункт 11)</t>
  </si>
  <si>
    <t>Коди</t>
  </si>
  <si>
    <t xml:space="preserve">Підприємство  </t>
  </si>
  <si>
    <t>Комунальне некомерційне підприємство Вараської міської ради "Вараський центр первинної медичної допомоги"</t>
  </si>
  <si>
    <t xml:space="preserve">за ЄДРПОУ </t>
  </si>
  <si>
    <t xml:space="preserve">Організаційно-правова форма </t>
  </si>
  <si>
    <t>Комунальне некомерційне підприємство</t>
  </si>
  <si>
    <t>за КОПФГ</t>
  </si>
  <si>
    <t>Територія</t>
  </si>
  <si>
    <t>м.Вараш</t>
  </si>
  <si>
    <t>за КОАТУУ</t>
  </si>
  <si>
    <r>
      <rPr>
        <sz val="14"/>
        <rFont val="Times New Roman"/>
        <family val="1"/>
      </rPr>
      <t xml:space="preserve">Орган державного управління  </t>
    </r>
    <r>
      <rPr>
        <b/>
        <i/>
        <sz val="14"/>
        <rFont val="Times New Roman"/>
        <family val="1"/>
      </rPr>
      <t xml:space="preserve"> </t>
    </r>
  </si>
  <si>
    <t>за СПОДУ</t>
  </si>
  <si>
    <t xml:space="preserve">Галузь     </t>
  </si>
  <si>
    <t>Охорона здоров'я</t>
  </si>
  <si>
    <t>за ЗКГНГ</t>
  </si>
  <si>
    <t xml:space="preserve">Вид економічної діяльності    </t>
  </si>
  <si>
    <t>Загальна медична практика</t>
  </si>
  <si>
    <t xml:space="preserve">за  КВЕД  </t>
  </si>
  <si>
    <t>Одиниця виміру, тис. грн</t>
  </si>
  <si>
    <t>Стандарти звітності П(с)БОУ</t>
  </si>
  <si>
    <t>Форма власності</t>
  </si>
  <si>
    <t>Комунальна</t>
  </si>
  <si>
    <t>Стандарти звітності МСФЗ</t>
  </si>
  <si>
    <t>Середньооблікова кількість штатних працівників</t>
  </si>
  <si>
    <t xml:space="preserve">Місцезнаходження  </t>
  </si>
  <si>
    <t>М-н Перемоги буд.23/1   м.Вараш, Рівненська область, 34402</t>
  </si>
  <si>
    <t xml:space="preserve">Телефон </t>
  </si>
  <si>
    <t>"+38 (098) 388 32 26</t>
  </si>
  <si>
    <t xml:space="preserve">Прізвище та ініціали керівника  </t>
  </si>
  <si>
    <t>Мирончук Жанна Миколаївна</t>
  </si>
  <si>
    <t>ЗВІТ</t>
  </si>
  <si>
    <t xml:space="preserve">ПРО ВИКОНАННЯ ФІНАНСОВОГО ПЛАНУ ПІДПРИЄМСТВА </t>
  </si>
  <si>
    <t>Основні фінансові показники</t>
  </si>
  <si>
    <t>Найменування показника</t>
  </si>
  <si>
    <t xml:space="preserve">Код рядка </t>
  </si>
  <si>
    <t>Факт наростаючим підсумком з початку року</t>
  </si>
  <si>
    <t>Звітний період (квартал, рік)</t>
  </si>
  <si>
    <t>минулий рік</t>
  </si>
  <si>
    <t>поточний рік</t>
  </si>
  <si>
    <t xml:space="preserve">план </t>
  </si>
  <si>
    <t>факт</t>
  </si>
  <si>
    <t>відхилення,  +/–</t>
  </si>
  <si>
    <t>виконання, %</t>
  </si>
  <si>
    <t>І. Формування фінансових результатів</t>
  </si>
  <si>
    <t>Чистий дохід від реалізації продукції (товарів, робіт, послуг)</t>
  </si>
  <si>
    <t>Собівартість реалізованої продукції (товарів, робіт, послуг)</t>
  </si>
  <si>
    <t>Валовий прибуток/збиток</t>
  </si>
  <si>
    <t>Адміністративні витрати, у тому числі:</t>
  </si>
  <si>
    <t>витрати, пов'язані з використанням власних службових автомобілів</t>
  </si>
  <si>
    <t>витрати на оренду службових автомобілів</t>
  </si>
  <si>
    <t>витрати на консалтингові послуги</t>
  </si>
  <si>
    <t>витрати на страхові послуги</t>
  </si>
  <si>
    <t>витрати на аудиторські послуги</t>
  </si>
  <si>
    <t>Витрати на збут</t>
  </si>
  <si>
    <t>Інші операційні доходи, у тому числі:</t>
  </si>
  <si>
    <t>курсові різниці</t>
  </si>
  <si>
    <t>нетипові операційні доходи</t>
  </si>
  <si>
    <t>Інші операційні витрати, у тому числі:</t>
  </si>
  <si>
    <t>нетипові операційні витрати</t>
  </si>
  <si>
    <t>Фінансовий результат від операційної діяльності</t>
  </si>
  <si>
    <t>EBITDA</t>
  </si>
  <si>
    <t>Рентабельність EBITDA</t>
  </si>
  <si>
    <t>Дохід від участі в капіталі</t>
  </si>
  <si>
    <t>Втрати від участі в капіталі</t>
  </si>
  <si>
    <t>Інші фінансові доходи</t>
  </si>
  <si>
    <t>Фінансові витрати</t>
  </si>
  <si>
    <t>Інші доходи, усього, у тому числі:</t>
  </si>
  <si>
    <t>Інші витрати, усього, у тому числі:</t>
  </si>
  <si>
    <t>Фінансовий результат до оподаткування</t>
  </si>
  <si>
    <t>Витрати з податку на прибуток</t>
  </si>
  <si>
    <t>Дохід з податку на прибуток</t>
  </si>
  <si>
    <t xml:space="preserve">Прибуток від припиненої діяльності після оподаткування </t>
  </si>
  <si>
    <t xml:space="preserve">Збиток від припиненої діяльності після оподаткування </t>
  </si>
  <si>
    <t>Чистий фінансовий результат</t>
  </si>
  <si>
    <t xml:space="preserve">Прибуток </t>
  </si>
  <si>
    <t>Збиток</t>
  </si>
  <si>
    <t>Усього доходів</t>
  </si>
  <si>
    <t>Усього витрат</t>
  </si>
  <si>
    <t>Неконтрольована частка</t>
  </si>
  <si>
    <t>Елементи операційних витрат</t>
  </si>
  <si>
    <t>Матеріальні витрати, у тому числі:</t>
  </si>
  <si>
    <t>витрати на сировину та основні матеріали</t>
  </si>
  <si>
    <t>витрати на паливо та енергію</t>
  </si>
  <si>
    <t>Витрати на оплату праці</t>
  </si>
  <si>
    <t>Відрахування на соціальні заходи</t>
  </si>
  <si>
    <t>Амортизація</t>
  </si>
  <si>
    <t>Інші операційні витрати</t>
  </si>
  <si>
    <t>Усього</t>
  </si>
  <si>
    <t>IІ. Розрахунки з бюджетом</t>
  </si>
  <si>
    <t>Розподіл чистого прибутку</t>
  </si>
  <si>
    <t>Залишок нерозподіленого прибутку (непокритого збитку) на початок звітного періоду</t>
  </si>
  <si>
    <t>Нараховані до сплати відрахування частини чистого прибутку, усього, у тому числі:</t>
  </si>
  <si>
    <t>державними унітарними підприємствами та їх об'єднаннями до державного бюджету</t>
  </si>
  <si>
    <t>господарськими товариствами, у статутному капіталі яких більше 50 відсотків акцій (часток, паїв) належать державі, на виплату дивідендів</t>
  </si>
  <si>
    <t>у тому числі на державну частку</t>
  </si>
  <si>
    <t>2012/1</t>
  </si>
  <si>
    <t>Перенесено з додаткового капіталу</t>
  </si>
  <si>
    <t>Розвиток виробництва</t>
  </si>
  <si>
    <t>Резервний фонд</t>
  </si>
  <si>
    <t>Інші фонди</t>
  </si>
  <si>
    <t>Залишок нерозподіленого прибутку (непокритого збитку) на кінець звітного періоду</t>
  </si>
  <si>
    <t xml:space="preserve">Сплата податків, зборів та інших обов'язкових платежів </t>
  </si>
  <si>
    <t>Сплата податків та зборів до Державного бюджету України (податкові платежі), усього, у тому числі:</t>
  </si>
  <si>
    <t>податок на прибуток підприємств</t>
  </si>
  <si>
    <t>ПДВ, що підлягає сплаті до бюджету за підсумками звітного періоду</t>
  </si>
  <si>
    <t>ПДВ, що підлягає відшкодуванню з бюджету за підсумками звітного періоду</t>
  </si>
  <si>
    <t>акцизний податок</t>
  </si>
  <si>
    <t>відрахування частини чистого прибутку державними унітарними підприємствами та їх об'єднаннями</t>
  </si>
  <si>
    <t>рентна плата за транспортування</t>
  </si>
  <si>
    <t>рентна плата за користування надрами</t>
  </si>
  <si>
    <t>Сплата податків та зборів до місцевих бюджетів (податкові платежі)</t>
  </si>
  <si>
    <t>Інші податки, збори та платежі на користь держави,
усього, у тому числі:</t>
  </si>
  <si>
    <t>відрахування частини чистого прибутку господарськими товариствами, у статутному капіталі яких більше 50 відсотків акцій (часток, паїв) належать державі, на виплату дивідендів на державну частку</t>
  </si>
  <si>
    <t xml:space="preserve">єдиний внесок на загальнообов'язкове державне соціальне страхування               </t>
  </si>
  <si>
    <t>Усього виплат на користь держави</t>
  </si>
  <si>
    <t>IІІ. Рух грошових коштів</t>
  </si>
  <si>
    <t>Залишок коштів на початок періоду</t>
  </si>
  <si>
    <t>Цільове фінансування</t>
  </si>
  <si>
    <t>Чистий рух коштів від операційної діяльності</t>
  </si>
  <si>
    <t>Чистий рух коштів від інвестиційної діяльності </t>
  </si>
  <si>
    <t>Чистий рух коштів від фінансової діяльності</t>
  </si>
  <si>
    <t xml:space="preserve">Вплив зміни валютних курсів на залишок коштів </t>
  </si>
  <si>
    <t>Залишок коштів на кінець періоду</t>
  </si>
  <si>
    <t>ІV. Капітальні інвестиції</t>
  </si>
  <si>
    <t>Капітальні інвестиції, усього, у тому числі:</t>
  </si>
  <si>
    <t>капітальне будівництво</t>
  </si>
  <si>
    <t>4010</t>
  </si>
  <si>
    <t>придбання (виготовлення) основних засобів</t>
  </si>
  <si>
    <t>придбання (виготовлення) інших необоротних матеріальних активів</t>
  </si>
  <si>
    <t>придбання (створення) нематеріальних активів</t>
  </si>
  <si>
    <t>модернізація, модифікація (добудова, дообладнання, реконструкція) основних засобів</t>
  </si>
  <si>
    <t>капітальний ремонт</t>
  </si>
  <si>
    <t>Джерела капітальних інвестицій, усього, у тому числі:</t>
  </si>
  <si>
    <t>залучені кредитні кошти</t>
  </si>
  <si>
    <t>4000/1</t>
  </si>
  <si>
    <t>бюджетне фінансування</t>
  </si>
  <si>
    <t>4000/2</t>
  </si>
  <si>
    <r>
      <rPr>
        <sz val="15"/>
        <rFont val="Times New Roman"/>
        <family val="1"/>
      </rPr>
      <t xml:space="preserve">власні кошти </t>
    </r>
    <r>
      <rPr>
        <b/>
        <sz val="15"/>
        <rFont val="Times New Roman"/>
        <family val="1"/>
      </rPr>
      <t>(Кошти НСЗУ)</t>
    </r>
  </si>
  <si>
    <t>4000/3</t>
  </si>
  <si>
    <r>
      <rPr>
        <sz val="15"/>
        <rFont val="Times New Roman"/>
        <family val="1"/>
      </rPr>
      <t>інші джерела</t>
    </r>
    <r>
      <rPr>
        <b/>
        <sz val="15"/>
        <rFont val="Times New Roman"/>
        <family val="1"/>
      </rPr>
      <t xml:space="preserve"> (Безкоштовно отримані)</t>
    </r>
  </si>
  <si>
    <t>4000/4</t>
  </si>
  <si>
    <t>V. Коефіцієнтний аналіз</t>
  </si>
  <si>
    <t>Рентабельність діяльності</t>
  </si>
  <si>
    <t>Рентабельність активів</t>
  </si>
  <si>
    <t>Рентабельність власного капіталу</t>
  </si>
  <si>
    <t>Коефіцієнт фінансової стійкості</t>
  </si>
  <si>
    <t>Коефіцієнт зносу основних засобів</t>
  </si>
  <si>
    <t>VI. Звіт про фінансовий стан</t>
  </si>
  <si>
    <t>Необоротні активи (баланс р.1095), усього, у тому числі:</t>
  </si>
  <si>
    <t>x</t>
  </si>
  <si>
    <t>Оборотні активи (баланс р.1195), усього, у тому числі:</t>
  </si>
  <si>
    <t>Гроші та їх еквіваленти</t>
  </si>
  <si>
    <r>
      <rPr>
        <b/>
        <sz val="15"/>
        <rFont val="Times New Roman"/>
        <family val="1"/>
      </rPr>
      <t>Усього активи</t>
    </r>
    <r>
      <rPr>
        <sz val="15"/>
        <rFont val="Times New Roman"/>
        <family val="1"/>
      </rPr>
      <t xml:space="preserve"> (баланс р.1300)</t>
    </r>
  </si>
  <si>
    <t>Довгострокові зобов'язання і забезпечення (баланс р.1595)</t>
  </si>
  <si>
    <t>Поточні зобов'язання і забезпечення  (баланс р.1695)</t>
  </si>
  <si>
    <t>Усього зобов'язання і забезпечення</t>
  </si>
  <si>
    <t>У тому числі державні гранти і субсидії</t>
  </si>
  <si>
    <t>У тому числі фінансові запозичення</t>
  </si>
  <si>
    <r>
      <rPr>
        <b/>
        <sz val="15"/>
        <rFont val="Times New Roman"/>
        <family val="1"/>
      </rPr>
      <t xml:space="preserve">Власний капітал  </t>
    </r>
    <r>
      <rPr>
        <sz val="15"/>
        <rFont val="Times New Roman"/>
        <family val="1"/>
      </rPr>
      <t>(баланс р. 1495)</t>
    </r>
  </si>
  <si>
    <t>VІI. Кредитна політика</t>
  </si>
  <si>
    <t>Отримано залучених коштів, усього, у тому числі:</t>
  </si>
  <si>
    <t>7000</t>
  </si>
  <si>
    <t>довгострокові зобов'язання</t>
  </si>
  <si>
    <t>7001</t>
  </si>
  <si>
    <t>короткострокові зобов'язання</t>
  </si>
  <si>
    <t>7002</t>
  </si>
  <si>
    <t>інші фінансові зобов'язання</t>
  </si>
  <si>
    <t>7003</t>
  </si>
  <si>
    <t>Повернено залучених коштів, усього, у тому числі:</t>
  </si>
  <si>
    <t>7010</t>
  </si>
  <si>
    <t>7011</t>
  </si>
  <si>
    <t>7012</t>
  </si>
  <si>
    <t>7013</t>
  </si>
  <si>
    <t>VIII. Дані про персонал та витрати на оплату праці</t>
  </si>
  <si>
    <r>
      <rPr>
        <b/>
        <sz val="15"/>
        <rFont val="Times New Roman"/>
        <family val="1"/>
      </rPr>
      <t xml:space="preserve">Середня кількість працівників </t>
    </r>
    <r>
      <rPr>
        <sz val="15"/>
        <rFont val="Times New Roman"/>
        <family val="1"/>
      </rPr>
      <t>(штатних працівників, зовнішніх сумісників та працівників, що працюють за цивільно-правовими договорами)</t>
    </r>
    <r>
      <rPr>
        <b/>
        <sz val="15"/>
        <rFont val="Times New Roman"/>
        <family val="1"/>
      </rPr>
      <t>, у тому числі:</t>
    </r>
  </si>
  <si>
    <t>8000</t>
  </si>
  <si>
    <t>директор</t>
  </si>
  <si>
    <t>8001</t>
  </si>
  <si>
    <t>адміністративно-управлінський персонал</t>
  </si>
  <si>
    <t>8002</t>
  </si>
  <si>
    <t>працівники</t>
  </si>
  <si>
    <t>8003</t>
  </si>
  <si>
    <t>8010</t>
  </si>
  <si>
    <t>Середньомісячні витрати на оплату праці одного працівника (гривень), усього, у тому числі:</t>
  </si>
  <si>
    <t>8020</t>
  </si>
  <si>
    <t>8021</t>
  </si>
  <si>
    <t>8022</t>
  </si>
  <si>
    <t>8023</t>
  </si>
  <si>
    <r>
      <rPr>
        <b/>
        <u val="single"/>
        <sz val="14"/>
        <rFont val="Times New Roman"/>
        <family val="1"/>
      </rPr>
      <t>Керівник</t>
    </r>
    <r>
      <rPr>
        <u val="single"/>
        <sz val="14"/>
        <rFont val="Times New Roman"/>
        <family val="1"/>
      </rPr>
      <t xml:space="preserve">                               Директор</t>
    </r>
  </si>
  <si>
    <t>_____________________________</t>
  </si>
  <si>
    <t xml:space="preserve">                                                 (посада)</t>
  </si>
  <si>
    <t>(підпис)</t>
  </si>
  <si>
    <t>Факт наростаючим підсумком
з початку року</t>
  </si>
  <si>
    <t xml:space="preserve">пояснення та обґрунтування відхилення від запланованого рівня доходів/витрат                               </t>
  </si>
  <si>
    <t>Доходи і витрати (деталізація)</t>
  </si>
  <si>
    <t>Чистий дохід від реалізації продукції (товарів, робіт, послуг) (Кр 703) (Дохід від послуг)</t>
  </si>
  <si>
    <t>Собівартість реалізованої продукції (товарів, робіт, послуг) (903)</t>
  </si>
  <si>
    <t>Витрати на сировину та основні матеріали</t>
  </si>
  <si>
    <t xml:space="preserve">Витрати на паливо </t>
  </si>
  <si>
    <t>(    )</t>
  </si>
  <si>
    <t>Витрати на електроенергію</t>
  </si>
  <si>
    <t>Витрати, що здійснюються для підтримання об’єкта в робочому стані (проведення ремонту, технічного огляду, нагляду, обслуговування тощо)</t>
  </si>
  <si>
    <t>Амортизація основних засобів і нематеріальних активів (в т.ч. від безкоштовно отриманих)</t>
  </si>
  <si>
    <t>Інші витрати, в т.ч.</t>
  </si>
  <si>
    <t>Валовий прибуток (збиток)</t>
  </si>
  <si>
    <t>Адміністративні витрати, у тому числі: (92)</t>
  </si>
  <si>
    <t>витрати на службові відрядження</t>
  </si>
  <si>
    <t>витрати на зв’язок (інтернет)</t>
  </si>
  <si>
    <t>витрати на оплату праці</t>
  </si>
  <si>
    <t>відрахування на соціальні заходи</t>
  </si>
  <si>
    <t>амортизація основних засобів і нематеріальних активів загальногосподарського призначення ( в т.ч. від безкоштовно отриманих)</t>
  </si>
  <si>
    <t>витрати на операційну оренду основних засобів та роялті, що мають загальногосподарське призначення</t>
  </si>
  <si>
    <t>витрати на страхування майна загальногосподарського призначення</t>
  </si>
  <si>
    <t>витрати на страхування загальногосподарського персоналу</t>
  </si>
  <si>
    <t xml:space="preserve">організаційно-технічні послуги </t>
  </si>
  <si>
    <t>консультаційні та інформаційні послуги</t>
  </si>
  <si>
    <t>юридичні послуги</t>
  </si>
  <si>
    <t>послуги з оцінки майна</t>
  </si>
  <si>
    <t>витрати на охорону праці загальногосподарського персоналу</t>
  </si>
  <si>
    <t xml:space="preserve">витрати на підвищення кваліфікації та перепідготовку кадрів </t>
  </si>
  <si>
    <t>витрати на утримання основних фондів, інших необоротних активів загальногосподарського використання,  у тому числі:</t>
  </si>
  <si>
    <t>витрати на поліпшення основних фондів</t>
  </si>
  <si>
    <t>1050/1</t>
  </si>
  <si>
    <t>інші адміністративні витрати,в т.ч.:</t>
  </si>
  <si>
    <t>Витрати на збут, у тому числі:</t>
  </si>
  <si>
    <t>транспортні витрати</t>
  </si>
  <si>
    <t>витрати на зберігання та упаковку</t>
  </si>
  <si>
    <t>амортизація основних засобів і нематеріальних активів</t>
  </si>
  <si>
    <t>витрати на рекламу</t>
  </si>
  <si>
    <t>інші витрати на збут (розшифрувати)</t>
  </si>
  <si>
    <t>Інші операційні доходи, усього, у тому числі: (718,719)</t>
  </si>
  <si>
    <t>нетипові операційні доходи (розшифрувати)</t>
  </si>
  <si>
    <t xml:space="preserve">інші операційні доходи  (безкоштовно отримані матеріали, бюджетні кошти, відсотки банку): </t>
  </si>
  <si>
    <t>Інші операційні витрати, усього, у тому числі: (949)</t>
  </si>
  <si>
    <t>нетипові операційні витрати (розшифрувати)</t>
  </si>
  <si>
    <t>витрати на благодійну допомогу</t>
  </si>
  <si>
    <t>відрахування до резерву сумнівних боргів</t>
  </si>
  <si>
    <t>відрахування до недержавних пенсійних фондів</t>
  </si>
  <si>
    <t>інші операційні витрати, в т.ч.: (949)</t>
  </si>
  <si>
    <t>Дохід від участі в капіталі (розшифрувати)</t>
  </si>
  <si>
    <t>Втрати від участі в капіталі (розшифрувати)</t>
  </si>
  <si>
    <t>Інші фінансові доходи (розшифрувати)</t>
  </si>
  <si>
    <t>Фінансові витрати (розшифрувати)</t>
  </si>
  <si>
    <t>Інші доходи, усього, у тому числі: (745)</t>
  </si>
  <si>
    <t>інші витрати (амортизація на безкоштовно отримані основні засоби)</t>
  </si>
  <si>
    <t>Чистий фінансовий результат, у тому числі:</t>
  </si>
  <si>
    <t xml:space="preserve">прибуток </t>
  </si>
  <si>
    <t>збиток</t>
  </si>
  <si>
    <t>Розрахунок показника EBITDA</t>
  </si>
  <si>
    <t>Фінансовий результат від операційної діяльності, рядок 1100</t>
  </si>
  <si>
    <t>плюс амортизація, рядок 1430</t>
  </si>
  <si>
    <t>мінус операційні доходи від курсових різниць, рядок 1071</t>
  </si>
  <si>
    <t>плюс операційні витрати від курсових різниць, рядок 1081</t>
  </si>
  <si>
    <t>мінус значні нетипові операційні доходи, рядок 1072</t>
  </si>
  <si>
    <t>плюс значні нетипові операційні витрати, рядок 1082</t>
  </si>
  <si>
    <t>Інші операційні витрати (відрядження, навчання, розрахунково кас. обсл., комун послуги, програмне забезпечення, відшкодування досліджень, інші)</t>
  </si>
  <si>
    <t xml:space="preserve">                   (підпис)</t>
  </si>
  <si>
    <t>у тому числі за основними видами діяльності за КВЕД</t>
  </si>
  <si>
    <t>Інші фонди (розшифрувати)</t>
  </si>
  <si>
    <t>податок на доходи фізичних осіб</t>
  </si>
  <si>
    <t>інші податки та збори (розшифрувати)</t>
  </si>
  <si>
    <t>Сплата податків та зборів до місцевих бюджетів (податкові платежі), усього, у тому числі:</t>
  </si>
  <si>
    <t>земельний податок</t>
  </si>
  <si>
    <t>орендна плата</t>
  </si>
  <si>
    <t>Інші податки, збори та платежі на користь держави, усього, у тому числі:</t>
  </si>
  <si>
    <t>митні платежі</t>
  </si>
  <si>
    <t xml:space="preserve">єдиний внесок на загальнообов'язкове державне соціальне страхування                      </t>
  </si>
  <si>
    <t>інші податки, збори та платежі (військовий збір)</t>
  </si>
  <si>
    <t>Погашення податкового боргу, усього, у тому числі:</t>
  </si>
  <si>
    <t>погашення реструктуризованих та відстрочених сум, що підлягають сплаті в поточному році до бюджетів та державних цільових фондів</t>
  </si>
  <si>
    <t>інші (штрафи, пені, неустойки) (розшифрувати)</t>
  </si>
  <si>
    <t>Код рядка</t>
  </si>
  <si>
    <t>Факт наростаючим підсумком 
з початку року</t>
  </si>
  <si>
    <t>І. Рух коштів у результаті операційної діяльності</t>
  </si>
  <si>
    <t xml:space="preserve">Надходження грошових коштів від операційної діяльності </t>
  </si>
  <si>
    <t>Повернення податків і зборів, у тому числі:</t>
  </si>
  <si>
    <t>податку на додану вартість</t>
  </si>
  <si>
    <r>
      <rPr>
        <sz val="14"/>
        <rFont val="Times New Roman"/>
        <family val="1"/>
      </rPr>
      <t xml:space="preserve">Цільове фінансування </t>
    </r>
    <r>
      <rPr>
        <b/>
        <sz val="14"/>
        <rFont val="Times New Roman"/>
        <family val="1"/>
      </rPr>
      <t xml:space="preserve"> (субвенції), в т.ч.:</t>
    </r>
  </si>
  <si>
    <t>Надходження авансів від покупців і замовників</t>
  </si>
  <si>
    <t>Отримання коштів за короткостроковими зобов'язаннями, у тому числі:</t>
  </si>
  <si>
    <t>кредити</t>
  </si>
  <si>
    <t xml:space="preserve">позики </t>
  </si>
  <si>
    <t>облігації</t>
  </si>
  <si>
    <t>Видатки грошових коштів від операційної діяльності</t>
  </si>
  <si>
    <t xml:space="preserve">Розрахунки за продукцію (товари, роботи та послуги) </t>
  </si>
  <si>
    <t xml:space="preserve">Розрахунки з оплати праці </t>
  </si>
  <si>
    <t>Повернення коштів за короткостроковими зобов'язаннями, у тому числі:</t>
  </si>
  <si>
    <t>Зобов’язання з податків, зборів та інших обов’язкових платежів, у тому числі:</t>
  </si>
  <si>
    <t>податок на додану вартість</t>
  </si>
  <si>
    <t>рентна плата</t>
  </si>
  <si>
    <t>інші обов’язкові платежі, у тому числі:</t>
  </si>
  <si>
    <t>відрахування частини чистого прибутку державними підприємствами</t>
  </si>
  <si>
    <t>3146/1</t>
  </si>
  <si>
    <t xml:space="preserve">відрахування частини чистого прибутку до фонду на виплату дивідендів на державну частку господарськими товариствами </t>
  </si>
  <si>
    <t>3146/2</t>
  </si>
  <si>
    <t>Повернення коштів до бюджету</t>
  </si>
  <si>
    <t>Інші витрати, в тому числі:</t>
  </si>
  <si>
    <t>II. Рух коштів у результаті інвестиційної діяльності</t>
  </si>
  <si>
    <t xml:space="preserve">Надходження грошових коштів від інвестиційної діяльності </t>
  </si>
  <si>
    <t>Виручка від реалізації фінансових інвестицій</t>
  </si>
  <si>
    <t xml:space="preserve">Виручка від реалізації необоротних активів </t>
  </si>
  <si>
    <t xml:space="preserve">Надходження від продажу акцій та облігацій </t>
  </si>
  <si>
    <r>
      <rPr>
        <sz val="14"/>
        <rFont val="Times New Roman"/>
        <family val="1"/>
      </rPr>
      <t>Інші надходження (розшифрувати)</t>
    </r>
    <r>
      <rPr>
        <i/>
        <sz val="14"/>
        <rFont val="Times New Roman"/>
        <family val="1"/>
      </rPr>
      <t xml:space="preserve"> </t>
    </r>
  </si>
  <si>
    <t xml:space="preserve">Видатки грошових коштів від інвестиційної діяльності </t>
  </si>
  <si>
    <r>
      <rPr>
        <sz val="14"/>
        <rFont val="Times New Roman"/>
        <family val="1"/>
      </rPr>
      <t>Придбання (створення) основних засобів (розшифрувати)</t>
    </r>
    <r>
      <rPr>
        <i/>
        <sz val="14"/>
        <rFont val="Times New Roman"/>
        <family val="1"/>
      </rPr>
      <t xml:space="preserve"> </t>
    </r>
  </si>
  <si>
    <r>
      <rPr>
        <sz val="14"/>
        <rFont val="Times New Roman"/>
        <family val="1"/>
      </rPr>
      <t>Капітальне будівництво (розшифрувати)</t>
    </r>
    <r>
      <rPr>
        <i/>
        <sz val="14"/>
        <rFont val="Times New Roman"/>
        <family val="1"/>
      </rPr>
      <t xml:space="preserve"> </t>
    </r>
  </si>
  <si>
    <r>
      <rPr>
        <sz val="14"/>
        <rFont val="Times New Roman"/>
        <family val="1"/>
      </rPr>
      <t>Придбання (створення) нематеріальних активів (розшифрувати)</t>
    </r>
    <r>
      <rPr>
        <i/>
        <sz val="14"/>
        <rFont val="Times New Roman"/>
        <family val="1"/>
      </rPr>
      <t xml:space="preserve"> </t>
    </r>
  </si>
  <si>
    <t xml:space="preserve">Придбання акцій та облігацій  </t>
  </si>
  <si>
    <t>Інші витрати (розшифрувати)</t>
  </si>
  <si>
    <t>III. Рух коштів у результаті фінансової діяльності</t>
  </si>
  <si>
    <t xml:space="preserve">Надходження грошових коштів від фінансової діяльності </t>
  </si>
  <si>
    <t>Надходження від власного капіталу</t>
  </si>
  <si>
    <t>Отримання коштів за довгостроковими зобов'язаннями, у тому числі:</t>
  </si>
  <si>
    <t xml:space="preserve">Видатки грошових коштів від фінансової діяльності </t>
  </si>
  <si>
    <t>Витрачання на викуп власних акцій</t>
  </si>
  <si>
    <t>Повернення коштів за довгостроковими зобов'язаннями, у тому числі:</t>
  </si>
  <si>
    <t xml:space="preserve">Сплата дивідендів </t>
  </si>
  <si>
    <t>Чистий рух коштів від фінансової діяльності </t>
  </si>
  <si>
    <t>Чистий грошовий потік</t>
  </si>
  <si>
    <t>Капітальні інвестиції, усього,
у тому числі:</t>
  </si>
  <si>
    <t>__________________________</t>
  </si>
  <si>
    <t>Оптимальне значення</t>
  </si>
  <si>
    <t>Примітки</t>
  </si>
  <si>
    <t>Коефіцієнти рентабельності та прибутковості</t>
  </si>
  <si>
    <t>Валова рентабельність
(валовий прибуток, рядок 1020 / чистий дохід від реалізації продукції (товарів, робіт, послуг), рядок 1000) х 100, %</t>
  </si>
  <si>
    <t>Збільшення</t>
  </si>
  <si>
    <t>Рентабельність EBITDA
(EBITDA, рядок 1310 / чистий дохід від реалізації продукції (товарів, робіт, послуг), рядок 1000) х 100, %</t>
  </si>
  <si>
    <t>Рентабельність активів
(чистий фінансовий результат, рядок 1200 / вартість активів, рядок 6020) х 100, %</t>
  </si>
  <si>
    <t>Характеризує ефективність використання активів підприємства</t>
  </si>
  <si>
    <t>Рентабельність власного капіталу
(чистий фінансовий результат, рядок 1200 / власний капітал, рядок 6080) х 100, %</t>
  </si>
  <si>
    <t>Рентабельність діяльності
(чистий фінансовий результат, рядок 1200 / чистий дохід від реалізації продукції (товарів, робіт, послуг), рядок 1000) х 100, %</t>
  </si>
  <si>
    <t>Характеризує ефективність господарської діяльності підприємства</t>
  </si>
  <si>
    <t>Коефіцієнти фінансової стійкості та ліквідності</t>
  </si>
  <si>
    <t>Коефіцієнт відношення боргу до EBITDA
(довгострокові зобов'язання, рядок 6030 + поточні зобов'язання, рядок 6040) / EBITDA, рядок 1310</t>
  </si>
  <si>
    <t>Коефіцієнт фінансової стійкості
(власний капітал, рядок 6080 / (довгострокові зобов'язання, рядок 6030 + поточні зобов'язання, рядок 6040))</t>
  </si>
  <si>
    <t>&gt; 1</t>
  </si>
  <si>
    <t>Характеризує співвідношення власних та позикових коштів і залежність підприємства від зовнішніх фінансових джерел</t>
  </si>
  <si>
    <t>Коефіцієнт поточної ліквідності (покриття)
(оборотні активи, рядок 6010 / поточні зобов'язання, рядок 6040)</t>
  </si>
  <si>
    <t>Показує достатність ресурсів підприємства, які може бути використано для погашення його поточних зобов'язань.  Нормативним значенням для цього показника є &gt; 1–1,5</t>
  </si>
  <si>
    <t>Аналіз капітальних інвестицій</t>
  </si>
  <si>
    <t>Коефіцієнт відношення капітальних інвестицій до амортизації
(капітальні інвестиції, рядок 4000 / амортизація, рядок 1430)</t>
  </si>
  <si>
    <t>Коефіцієнт відношення капітальних інвестицій до чистого доходу від реалізації продукції (товарів, робіт, послуг)
(капітальні інвестиції, рядок 4000 / чистий дохід від реалізації продукції (товарів, робіт, послуг), рядок 1000)</t>
  </si>
  <si>
    <t>Коефіцієнт зносу основних засобів 
(сума зносу, рядок 6003 / первісна вартість основних засобів, рядок 6002)</t>
  </si>
  <si>
    <t>Зменшення</t>
  </si>
  <si>
    <t>Характеризує інвестиційну політику підприємства</t>
  </si>
  <si>
    <t>Ковенанти/обмежувальні коефіцієнти</t>
  </si>
  <si>
    <t>Інші коефіцієнти/ковенанти, якщо такі передбачені умовами кредитних договорів, із зазначенням банку, валюти та суми зобов'язання на дату останньої звітності, строку погашення. У графі "Оптимальне значення" вказати граничне значення коефіцієнта</t>
  </si>
  <si>
    <t>Інформація</t>
  </si>
  <si>
    <t>(найменування підприємства)</t>
  </si>
  <si>
    <t xml:space="preserve">      1. Дані про підприємство, персонал та витрати на оплату праці</t>
  </si>
  <si>
    <t xml:space="preserve">      Загальна інформація про підприємство (резюме)</t>
  </si>
  <si>
    <t>План
звітного періоду</t>
  </si>
  <si>
    <t>Факт
звітного періоду</t>
  </si>
  <si>
    <r>
      <rPr>
        <sz val="14"/>
        <rFont val="Times New Roman"/>
        <family val="1"/>
      </rPr>
      <t xml:space="preserve">Відхилення,  +/–
</t>
    </r>
    <r>
      <rPr>
        <sz val="12"/>
        <rFont val="Times New Roman"/>
        <family val="1"/>
      </rPr>
      <t>(Факт звітного періоду /
План звітного періоду)</t>
    </r>
  </si>
  <si>
    <r>
      <rPr>
        <sz val="14"/>
        <rFont val="Times New Roman"/>
        <family val="1"/>
      </rPr>
      <t xml:space="preserve">Виконання, %
</t>
    </r>
    <r>
      <rPr>
        <sz val="12"/>
        <rFont val="Times New Roman"/>
        <family val="1"/>
      </rPr>
      <t>(Факт звітного періоду /
План звітного періоду)</t>
    </r>
  </si>
  <si>
    <r>
      <rPr>
        <b/>
        <sz val="15"/>
        <rFont val="Times New Roman"/>
        <family val="1"/>
      </rPr>
      <t xml:space="preserve">Середня кількість працівників </t>
    </r>
    <r>
      <rPr>
        <sz val="15"/>
        <rFont val="Times New Roman"/>
        <family val="1"/>
      </rPr>
      <t>(штатних
працівників, зовнішніх сумісників та працівників,
що працюють за цивільно-правовими договорами)</t>
    </r>
    <r>
      <rPr>
        <b/>
        <sz val="15"/>
        <rFont val="Times New Roman"/>
        <family val="1"/>
      </rPr>
      <t>, у тому числі:</t>
    </r>
  </si>
  <si>
    <t>Фонд оплати праці, тис. грн,
у тому числі:</t>
  </si>
  <si>
    <t>Витрати на оплату праці,
тис. грн, у тому числі:</t>
  </si>
  <si>
    <t>Середньомісячні витрати на оплату праці
одного працівника (грн), усього,
у тому числі:</t>
  </si>
  <si>
    <t xml:space="preserve">У разі збільшення витрат на оплату праці у звітному періоді порівняно із запланованими та фактичними витратами відповідного періоду минулого року обов'язково надаються обґрунтування. </t>
  </si>
  <si>
    <t xml:space="preserve">      2. Перелік підприємств, які включені до консолідованого (зведеного) фінансового плану</t>
  </si>
  <si>
    <t>Код за ЄДРПОУ</t>
  </si>
  <si>
    <t>Найменування підприємства</t>
  </si>
  <si>
    <t>Вид діяльності</t>
  </si>
  <si>
    <t xml:space="preserve">      3. Інформація про бізнес підприємства (код рядка 1000 фінансового плану)</t>
  </si>
  <si>
    <t>Найменування видів діяльності за КВЕД</t>
  </si>
  <si>
    <t>План</t>
  </si>
  <si>
    <t>Факт</t>
  </si>
  <si>
    <t>Відхилення,  +/–</t>
  </si>
  <si>
    <t>Виконання, %</t>
  </si>
  <si>
    <t>чистий дохід  від реалізації продукції (товарів, робіт, послуг),     тис. грн</t>
  </si>
  <si>
    <t>кількість продукції/             наданих послуг, одиниця виміру</t>
  </si>
  <si>
    <t>ціна одиниці     (вартість  продукції/     наданих послуг), грн</t>
  </si>
  <si>
    <t xml:space="preserve">чистий дохід  від реалізації продукції (товарів, робіт, послуг) </t>
  </si>
  <si>
    <t xml:space="preserve">кількість продукції/     наданих послуг </t>
  </si>
  <si>
    <t>зміна ціни одиниці  (вартості продукції/     наданих послуг)</t>
  </si>
  <si>
    <t xml:space="preserve">      4. Діючі фінансові зобов'язання підприємства</t>
  </si>
  <si>
    <t>Найменування  банку</t>
  </si>
  <si>
    <t xml:space="preserve">Вид кредитного продукту та цільове призначення </t>
  </si>
  <si>
    <t xml:space="preserve">Сума, валюта за договорами </t>
  </si>
  <si>
    <t>Процентна ставка</t>
  </si>
  <si>
    <t>Дата видачі / погашення (графік)</t>
  </si>
  <si>
    <t>Заборгованість на останню дату</t>
  </si>
  <si>
    <t>Забезпечення</t>
  </si>
  <si>
    <t xml:space="preserve">          </t>
  </si>
  <si>
    <t>х</t>
  </si>
  <si>
    <t xml:space="preserve">      5. Інформація щодо отримання та повернення залучених коштів</t>
  </si>
  <si>
    <t>Зобов'язання</t>
  </si>
  <si>
    <t>Заборгованість за кредитами на початок звітного періоду</t>
  </si>
  <si>
    <t>Отримано залучених коштів за звітний період</t>
  </si>
  <si>
    <t>Повернено залучених коштів за звітний період</t>
  </si>
  <si>
    <t>Заборгованість на кінець звітного періоду</t>
  </si>
  <si>
    <t>план</t>
  </si>
  <si>
    <t xml:space="preserve">Довгострокові зобов'язання, усього </t>
  </si>
  <si>
    <t>у тому числі:</t>
  </si>
  <si>
    <t>Короткострокові зобов'язання, усього</t>
  </si>
  <si>
    <r>
      <rPr>
        <sz val="14"/>
        <rFont val="Times New Roman"/>
        <family val="1"/>
      </rPr>
      <t>у тому числі:</t>
    </r>
    <r>
      <rPr>
        <i/>
        <sz val="14"/>
        <rFont val="Times New Roman"/>
        <family val="1"/>
      </rPr>
      <t xml:space="preserve"> </t>
    </r>
  </si>
  <si>
    <t>Інші фінансові зобов'язання, усього</t>
  </si>
  <si>
    <t>6. Витрати, пов'язані з використанням власних службових автомобілів (у складі адміністративних витрат, рядок 1031)</t>
  </si>
  <si>
    <t>№ з/п</t>
  </si>
  <si>
    <t>Марка</t>
  </si>
  <si>
    <t>Рік придбання</t>
  </si>
  <si>
    <t>Мета використання</t>
  </si>
  <si>
    <t>Витрати, усього</t>
  </si>
  <si>
    <t>Відхилення,  +/–
(факт звітного періоду /
план звітного періоду)</t>
  </si>
  <si>
    <t>Виконання, %
(факт звітного періоду /
план звітного періоду)</t>
  </si>
  <si>
    <t>факт
відповідного періоду
минулого року</t>
  </si>
  <si>
    <t>план
звітного періоду</t>
  </si>
  <si>
    <t>факт
звітного періоду</t>
  </si>
  <si>
    <t>7. Витрати на оренду службових автомобілів (у складі адміністративних витрат, рядок 1032)</t>
  </si>
  <si>
    <t>Договір</t>
  </si>
  <si>
    <t>Дата
початку
оренди</t>
  </si>
  <si>
    <t>8. Джерела капітальних інвестицій</t>
  </si>
  <si>
    <t>тис. грн (без ПДВ)</t>
  </si>
  <si>
    <t>Найменування об’єкта</t>
  </si>
  <si>
    <t>Залучення кредитних коштів</t>
  </si>
  <si>
    <t>Бюджетне фінансування</t>
  </si>
  <si>
    <t>Власні кошти (розшифрувати)</t>
  </si>
  <si>
    <t>Інші джерела (розшифрувати)</t>
  </si>
  <si>
    <t>Кошти Національної служби здоров'я України (медичне та інше обладнання)</t>
  </si>
  <si>
    <t>Відсоток</t>
  </si>
  <si>
    <t>9. Капітальне будівництво (рядок 4010 таблиці 4)</t>
  </si>
  <si>
    <t xml:space="preserve">Найменування об’єкта </t>
  </si>
  <si>
    <t>Рік початку        і закінчення будівництва</t>
  </si>
  <si>
    <t>Загальна кошторисна вартість</t>
  </si>
  <si>
    <t>Первісна балансова вартість введених потужностей на початок звітного періоду</t>
  </si>
  <si>
    <t>Незавершене будівництво на початок звітного періоду</t>
  </si>
  <si>
    <t>Інформація щодо проектно-кошторисної документації (стан розроблення, затвердження, у разі затвердження зазначити орган, яким затверджено, та відповідний документ)</t>
  </si>
  <si>
    <t>Документ, яким затверджений титул будови,
із зазначенням органу, який його погодив</t>
  </si>
  <si>
    <t>освоєння капітальних вкладень</t>
  </si>
  <si>
    <t>фінансування капітальних інвестицій (оплата грошовими коштами), усього</t>
  </si>
  <si>
    <t xml:space="preserve">у тому числі </t>
  </si>
  <si>
    <t>власні кошти</t>
  </si>
  <si>
    <t>кредитні кошти</t>
  </si>
  <si>
    <t>інші джерела (зазначити джерело)</t>
  </si>
  <si>
    <t>Керівник                  Директор</t>
  </si>
  <si>
    <t>(посада)</t>
  </si>
  <si>
    <t>{Додаток 3 в редакції Наказу Міністерства економічного розвитку і торгівлі № 1394 від 03.11.2015}</t>
  </si>
  <si>
    <t>Послуги з програмного забезпечення</t>
  </si>
  <si>
    <t>1018/1</t>
  </si>
  <si>
    <t>Відшкодування за проведення лаболаторних та функціональних досліджень</t>
  </si>
  <si>
    <t>1018/2</t>
  </si>
  <si>
    <t>1018/3</t>
  </si>
  <si>
    <t>Субсидії та поточні трансферти підприємствам (установам, організаціям)</t>
  </si>
  <si>
    <t>1073/1</t>
  </si>
  <si>
    <t>Комплексна програма "Здоров'я" на 2020 рік</t>
  </si>
  <si>
    <t>1073/2</t>
  </si>
  <si>
    <t>1073/3</t>
  </si>
  <si>
    <t>Безкоштовно отримані матеріали та вакцини</t>
  </si>
  <si>
    <t>1073/4</t>
  </si>
  <si>
    <t>1051/1</t>
  </si>
  <si>
    <t>Матеріальні витрати</t>
  </si>
  <si>
    <t>1051/2</t>
  </si>
  <si>
    <t>1051/3</t>
  </si>
  <si>
    <t>Комунальні послуги за кошти місцевого бюджету</t>
  </si>
  <si>
    <t>1086/1</t>
  </si>
  <si>
    <t>Відшкодування по комплексній програмі "Здоров'я" на 2020 рік</t>
  </si>
  <si>
    <t>1086/2</t>
  </si>
  <si>
    <t>Лікарняні (перші 5 днів)</t>
  </si>
  <si>
    <t>1086/3</t>
  </si>
  <si>
    <t>Відрахування ЄСВ з лікарняних</t>
  </si>
  <si>
    <t>1086/4</t>
  </si>
  <si>
    <t>РКО, комісія банку</t>
  </si>
  <si>
    <t>1086/5</t>
  </si>
  <si>
    <t>Безкоштовні матеріали та вакцини</t>
  </si>
  <si>
    <t>1086/6</t>
  </si>
  <si>
    <t>Інші витрати</t>
  </si>
  <si>
    <t>1086/7</t>
  </si>
  <si>
    <t>Субсидії та поточні трансферти підприємствам (установам, організаціям) - комунальні послуги</t>
  </si>
  <si>
    <t>3030/1</t>
  </si>
  <si>
    <t>3030/2</t>
  </si>
  <si>
    <t>єдиний соціальний внесок</t>
  </si>
  <si>
    <t>3150/1</t>
  </si>
  <si>
    <t>військовий збір</t>
  </si>
  <si>
    <t>3150/2</t>
  </si>
  <si>
    <t>інші платежі, в тому числі:</t>
  </si>
  <si>
    <t>Комунальні послуги</t>
  </si>
  <si>
    <t>3170/1</t>
  </si>
  <si>
    <t>3170/2</t>
  </si>
  <si>
    <t>3170/3</t>
  </si>
  <si>
    <t>Перерахування стороннім організаціям утримань із зарплати</t>
  </si>
  <si>
    <t>3170/4</t>
  </si>
  <si>
    <t>Аудиторські послуги, юридичні послуги, консультаційні та інформаційні послуги</t>
  </si>
  <si>
    <t>3170/5</t>
  </si>
  <si>
    <t>Послуги з програмного забезпечененя</t>
  </si>
  <si>
    <t>3170/6</t>
  </si>
  <si>
    <t>Інші витрати (навчання, підвищення кваліфікації, зв'язок, страхування, охорона, інші комунальні послуги, підписка, комісія банку, РКО та інші)</t>
  </si>
  <si>
    <t>3170/7</t>
  </si>
  <si>
    <t xml:space="preserve">Відсотки банку, відшкодування </t>
  </si>
  <si>
    <t>Усього витрат (903, 92, 94)</t>
  </si>
  <si>
    <t>Усього доходів (70, 71,74,48(різниця 48 -за кв отр та неспис)</t>
  </si>
  <si>
    <t>Інші цілі (цільові кошти- сума безкоштовно отриманих з обласного бюджету медикаментів та вакцин, які ще не використані)</t>
  </si>
  <si>
    <t>Основні засоби (баланс р.1000, 1010)</t>
  </si>
  <si>
    <t>первісна вартість (р 1001, 1011)</t>
  </si>
  <si>
    <t>знос (р.1002, 1012)</t>
  </si>
  <si>
    <t xml:space="preserve">Інші надходження (відсотки банку, відшкодування комунальних послуг, інші відшкодування ) </t>
  </si>
  <si>
    <t>-</t>
  </si>
  <si>
    <t>Жанна МИРОНЧУК</t>
  </si>
  <si>
    <t>Отримано дохід в частині нарахованої амортизації від безкоштовно отриманих основних засобів приєднаних амбулаторій</t>
  </si>
  <si>
    <t>Нараховано амортизацію на безкоштовно отримані МНМА та ОЗ приєднаних амбулаторій</t>
  </si>
  <si>
    <t>Інші (відрядження, навчання, інтернет, утилізація, зв'язок, підписка, інші комунальні послуги, інші)</t>
  </si>
  <si>
    <t xml:space="preserve"> Інші: (підписка, інші комунальні послуги, РКО, комісія, інші витрати)</t>
  </si>
  <si>
    <r>
      <t>Виручка від реалізації продукції (товарів, робіт, послуг)</t>
    </r>
    <r>
      <rPr>
        <b/>
        <sz val="14"/>
        <rFont val="Times New Roman"/>
        <family val="1"/>
      </rPr>
      <t xml:space="preserve"> (кошти НЦЗУ, інші)</t>
    </r>
  </si>
  <si>
    <t xml:space="preserve">Нарахування амортизації проводиться на залишкову вартість придбаних активів </t>
  </si>
  <si>
    <t>Витрати пов'язані з юридичними послугами зменшились за рахунок економії коштів</t>
  </si>
  <si>
    <t>Інші витрати, усього, у тому числі: (94)</t>
  </si>
  <si>
    <t>інші доходи (отримано дохід в частині нарахованої амортизації від безкоштовно отриманих основних засобів)</t>
  </si>
  <si>
    <t>Отримано безкоштовно</t>
  </si>
  <si>
    <t>за 2021 року</t>
  </si>
  <si>
    <t>І. Формування фінансових результатів  2021</t>
  </si>
  <si>
    <t>IІ. Розрахунки з бюджетом  2021</t>
  </si>
  <si>
    <t>ІІІ. Рух грошових коштів (за прямим методом)  2021</t>
  </si>
  <si>
    <t>IV. Капітальні інвестиції   2021</t>
  </si>
  <si>
    <t>V. Коефіцієнтний аналіз   2021</t>
  </si>
  <si>
    <t>до фінансового плану на  2021 рік</t>
  </si>
  <si>
    <t>минулий рік (2020)</t>
  </si>
  <si>
    <t>поточний рік  (2021)</t>
  </si>
  <si>
    <t>поточний рік (2021)</t>
  </si>
  <si>
    <t>Факт
відповідного періоду минулого року (2020)</t>
  </si>
  <si>
    <t xml:space="preserve">Комплексна програма "Здоров'я" на 2021 рік </t>
  </si>
  <si>
    <t>Фактичні витрати по ЄСВ на ФОП</t>
  </si>
  <si>
    <t>Витрати відсутні</t>
  </si>
  <si>
    <t>Фактичні витрати менші від планових за рахунок проведених поточних ремонтних робіт проведених в приєднаній амбулаторії та реєстратурі</t>
  </si>
  <si>
    <t>Зменшення доходу порівняно з плановим показником відбулося в зв'язку з тим, що надходження по пакету за вакшинації за грудень надійдуть у січні 2022 року</t>
  </si>
  <si>
    <t>Збільшення матеріальних витрат від планового показникі відбулося за рахунок використаних засобів індивідуального захисту для медичного персоналу, витратних матеріали для забору біологічних матеріалів для тестування методом ПЛР, дизенфікуючих засобів та інших матеріальних витрат, відповідно до вимог пов'язаних з COVID-19</t>
  </si>
  <si>
    <t>Витратти по нарахованій зарплаті більші від плану в зв'язку з тим, що за рахунок збільшення навантаження за проведення вакцинації було виплачено премію медичному персоналу</t>
  </si>
  <si>
    <t>Витрати більші за плановий показник в зв'язку з тим, що із збільшенням захворюваності мешканців громади збільшилися відшкодування за проведення лабораторних досліджень КНП ВМР "ВБЛ"</t>
  </si>
  <si>
    <t>Фактичні витрати менші за планові в зв'язку з економією коштів на відрядження</t>
  </si>
  <si>
    <t>Фактичні використання послуг зв'язку менші за планові в зв'язку із зменшення кількості міжміських розмов</t>
  </si>
  <si>
    <t>Фактичні нарахування заробітної плати менші за плановий показник. Оплата праці проводиласьзгідно колективного договору</t>
  </si>
  <si>
    <t>Фактичні витрти менші за плановий показник в зв'язку з економією коштів на оплату за технічний огляд/сервісне обслуговування інженерних мереж</t>
  </si>
  <si>
    <t>Фактичні витрати за консультаційні послуги менші за плановий показник в зв'язку з економією коштів</t>
  </si>
  <si>
    <t>Фактичні витрати менші за плановий показник, витрати пов'язані з медичним оглядом працівників підприємства</t>
  </si>
  <si>
    <t>Фактичні витрати менші від планових на перепідготовку кадрів пов'язані з виробничими потребами</t>
  </si>
  <si>
    <t>В зв'язку із карантинними заходами пов'язаними з COVID-19 використовувались засоби захисту, дезинфікуючі засоби, витрати підписки на 2022 рік та інші послуги пов'язані з пандемією.</t>
  </si>
  <si>
    <t>Зменшення доходів порівняно з плановим показником відбулося, в зв'язку з сприятливими кліматичними умовами</t>
  </si>
  <si>
    <t>Зменшення доходів порівняно з плановим показником відбулося в зв'язку зтим, що згідно призначень лікарів змінилася потреба в препаратах</t>
  </si>
  <si>
    <t>Фактичні доходи менші за планові в зв'язку з тим що багато вакцин  проти COVID-19 надходить за нульовою вартістю</t>
  </si>
  <si>
    <t>Зменшення витрат порівняно з плановим показником відбулося, в зв'язку з сприятливими кліматичними умовами</t>
  </si>
  <si>
    <t>Зменшення витрат порівняно з плановим показником відбулося в зв'язку зтим, що згідно призначень лікарів змінилася потреба в препаратах</t>
  </si>
  <si>
    <t>Фактичні витрати менші за планові в зв'язку з тим що багато вакцин  проти COVID-19 надходить за нульовою вартістю</t>
  </si>
  <si>
    <t>Інші матеріальні витрати</t>
  </si>
  <si>
    <t>Фактичні витрати по ЄСВ на суми лікарняних</t>
  </si>
  <si>
    <t>В зв'язку з великою захворюваністю збільшились витати на оплату листків непрацездатності</t>
  </si>
  <si>
    <t>Фактичні доходи більші за планові рахунок збільшення надводження відсотків банку</t>
  </si>
  <si>
    <t>№7500-СЗ-01-22</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</si>
</sst>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_-* #,##0\ _₽_-;\-* #,##0\ _₽_-;_-* &quot;-&quot;\ _₽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 #,##0_-;\-&quot;₽&quot;* #,##0_-;_-&quot;₽&quot;* &quot;-&quot;_-;_-@_-"/>
    <numFmt numFmtId="177" formatCode="_-&quot;₽&quot;* #,##0.00_-;\-&quot;₽&quot;* #,##0.00_-;_-&quot;₽&quot;* &quot;-&quot;??_-;_-@_-"/>
    <numFmt numFmtId="178" formatCode="\$#,##0_);\(\$#,##0\)"/>
    <numFmt numFmtId="179" formatCode="\$#,##0_);[Red]\(\$#,##0\)"/>
    <numFmt numFmtId="180" formatCode="\$#,##0.00_);\(\$#,##0.00\)"/>
    <numFmt numFmtId="181" formatCode="\$#,##0.00_);[Red]\(\$#,##0.00\)"/>
    <numFmt numFmtId="182" formatCode="_(&quot;$&quot;* #,##0.00_);_(&quot;$&quot;* \(#,##0.00\);_(&quot;$&quot;* &quot;-&quot;??_);_(@_)"/>
    <numFmt numFmtId="183" formatCode="_ * #,##0_ ;_ * \-#,##0_ ;_ * &quot;-&quot;_ ;_ @_ "/>
    <numFmt numFmtId="184" formatCode="_-* #,##0.00_₴_-;\-* #,##0.00_₴_-;_-* &quot;-&quot;??_₴_-;_-@_-"/>
    <numFmt numFmtId="185" formatCode="_(&quot;$&quot;* #,##0_);_(&quot;$&quot;* \(#,##0\);_(&quot;$&quot;* &quot;-&quot;_);_(@_)"/>
    <numFmt numFmtId="186" formatCode="_ * #,##0.00_ ;_ * \-#,##0.00_ ;_ * &quot;-&quot;??_ ;_ @_ "/>
    <numFmt numFmtId="187" formatCode="_-* #,##0.00\ _г_р_н_._-;\-* #,##0.00\ _г_р_н_._-;_-* &quot;-&quot;??\ _г_р_н_._-;_-@_-"/>
    <numFmt numFmtId="188" formatCode="#,##0.00&quot;р.&quot;;\-#,##0.00&quot;р.&quot;"/>
    <numFmt numFmtId="189" formatCode="###\ ##0.000"/>
    <numFmt numFmtId="190" formatCode="_(* #,##0_);_(* \(#,##0\);_(* &quot;-&quot;_);_(@_)"/>
    <numFmt numFmtId="191" formatCode="#,##0&quot;р.&quot;;[Red]\-#,##0&quot;р.&quot;"/>
    <numFmt numFmtId="192" formatCode="_-* #,##0.00_р_._-;\-* #,##0.00_р_._-;_-* &quot;-&quot;??_р_._-;_-@_-"/>
    <numFmt numFmtId="193" formatCode="_(* #,##0.00_);_(* \(#,##0.00\);_(* &quot;-&quot;??_);_(@_)"/>
    <numFmt numFmtId="194" formatCode="#,##0.0_ ;[Red]\-#,##0.0\ "/>
    <numFmt numFmtId="195" formatCode="0.0;\(0.0\);\ ;\-"/>
    <numFmt numFmtId="196" formatCode="0.0"/>
    <numFmt numFmtId="197" formatCode="_(* #,##0_);_(* \(#,##0\);_(* &quot;-&quot;??_);_(@_)"/>
    <numFmt numFmtId="198" formatCode="#,##0.0"/>
    <numFmt numFmtId="199" formatCode="_(* #,##0.0_);_(* \(#,##0.0\);_(* &quot;-&quot;??.0_);_(@_)"/>
    <numFmt numFmtId="200" formatCode="_(* #,##0.0_);_(* \(#,##0.0\);_(* &quot;-&quot;??_);_(@_)"/>
    <numFmt numFmtId="201" formatCode="0.00_);\(0.00\)"/>
    <numFmt numFmtId="202" formatCode="0.0_);\(0.0\)"/>
    <numFmt numFmtId="203" formatCode="0.00;[Red]0.00"/>
    <numFmt numFmtId="204" formatCode="0.0;[Red]0.0"/>
    <numFmt numFmtId="205" formatCode="0_);\(0\)"/>
    <numFmt numFmtId="206" formatCode="_(* #,##0.0_);_(* \(#,##0.0\);_(* &quot;-&quot;_);_(@_)"/>
  </numFmts>
  <fonts count="105">
    <font>
      <sz val="10"/>
      <name val="Arial Cyr"/>
      <family val="2"/>
    </font>
    <font>
      <sz val="11"/>
      <color indexed="8"/>
      <name val="Calibri"/>
      <family val="2"/>
    </font>
    <font>
      <b/>
      <sz val="14"/>
      <name val="Times New Roman"/>
      <family val="1"/>
    </font>
    <font>
      <sz val="14"/>
      <name val="Arial Cyr"/>
      <family val="2"/>
    </font>
    <font>
      <sz val="14"/>
      <name val="Times New Roman"/>
      <family val="1"/>
    </font>
    <font>
      <sz val="12"/>
      <name val="Times New Roman"/>
      <family val="1"/>
    </font>
    <font>
      <sz val="16"/>
      <name val="Times New Roman"/>
      <family val="1"/>
    </font>
    <font>
      <b/>
      <sz val="16"/>
      <name val="Times New Roman"/>
      <family val="1"/>
    </font>
    <font>
      <b/>
      <u val="single"/>
      <sz val="14"/>
      <name val="Times New Roman"/>
      <family val="1"/>
    </font>
    <font>
      <b/>
      <i/>
      <sz val="16"/>
      <name val="Times New Roman"/>
      <family val="1"/>
    </font>
    <font>
      <sz val="10"/>
      <name val="Times New Roman"/>
      <family val="1"/>
    </font>
    <font>
      <b/>
      <i/>
      <sz val="14"/>
      <name val="Times New Roman"/>
      <family val="1"/>
    </font>
    <font>
      <sz val="13"/>
      <name val="Times New Roman"/>
      <family val="1"/>
    </font>
    <font>
      <b/>
      <sz val="15"/>
      <name val="Times New Roman"/>
      <family val="1"/>
    </font>
    <font>
      <sz val="15"/>
      <name val="Times New Roman"/>
      <family val="1"/>
    </font>
    <font>
      <b/>
      <sz val="13"/>
      <name val="Times New Roman"/>
      <family val="1"/>
    </font>
    <font>
      <b/>
      <sz val="16"/>
      <color indexed="10"/>
      <name val="Times New Roman"/>
      <family val="1"/>
    </font>
    <font>
      <u val="single"/>
      <sz val="14"/>
      <name val="Times New Roman"/>
      <family val="1"/>
    </font>
    <font>
      <b/>
      <sz val="20"/>
      <name val="Times New Roman"/>
      <family val="1"/>
    </font>
    <font>
      <b/>
      <sz val="18"/>
      <name val="Times New Roman"/>
      <family val="1"/>
    </font>
    <font>
      <b/>
      <u val="single"/>
      <sz val="20"/>
      <name val="Times New Roman"/>
      <family val="1"/>
    </font>
    <font>
      <i/>
      <sz val="15"/>
      <name val="Times New Roman"/>
      <family val="1"/>
    </font>
    <font>
      <i/>
      <sz val="14"/>
      <name val="Times New Roman"/>
      <family val="1"/>
    </font>
    <font>
      <b/>
      <sz val="10"/>
      <name val="Arial"/>
      <family val="2"/>
    </font>
    <font>
      <sz val="10"/>
      <name val="Helv"/>
      <family val="2"/>
    </font>
    <font>
      <sz val="10"/>
      <name val="Arial"/>
      <family val="2"/>
    </font>
    <font>
      <sz val="11"/>
      <color indexed="9"/>
      <name val="Calibri"/>
      <family val="2"/>
    </font>
    <font>
      <b/>
      <sz val="11"/>
      <name val="Arial"/>
      <family val="2"/>
    </font>
    <font>
      <sz val="11"/>
      <name val="Arial"/>
      <family val="2"/>
    </font>
    <font>
      <sz val="11"/>
      <color indexed="8"/>
      <name val="Arial Cyr"/>
      <family val="2"/>
    </font>
    <font>
      <sz val="11"/>
      <color indexed="62"/>
      <name val="Calibri"/>
      <family val="2"/>
    </font>
    <font>
      <sz val="11"/>
      <color indexed="9"/>
      <name val="Arial Cyr"/>
      <family val="2"/>
    </font>
    <font>
      <i/>
      <sz val="11"/>
      <name val="Arial"/>
      <family val="2"/>
    </font>
    <font>
      <i/>
      <sz val="11"/>
      <color indexed="23"/>
      <name val="Arial Cyr"/>
      <family val="2"/>
    </font>
    <font>
      <b/>
      <sz val="11"/>
      <color indexed="63"/>
      <name val="Calibri"/>
      <family val="2"/>
    </font>
    <font>
      <b/>
      <sz val="11"/>
      <color indexed="9"/>
      <name val="Calibri"/>
      <family val="2"/>
    </font>
    <font>
      <b/>
      <sz val="12"/>
      <name val="Arial"/>
      <family val="2"/>
    </font>
    <font>
      <b/>
      <i/>
      <sz val="14"/>
      <name val="Arial"/>
      <family val="2"/>
    </font>
    <font>
      <b/>
      <sz val="12"/>
      <color indexed="9"/>
      <name val="Arial"/>
      <family val="2"/>
    </font>
    <font>
      <b/>
      <sz val="11"/>
      <color indexed="9"/>
      <name val="Arial Cyr"/>
      <family val="2"/>
    </font>
    <font>
      <sz val="10"/>
      <name val="FreeSet"/>
      <family val="2"/>
    </font>
    <font>
      <b/>
      <sz val="15"/>
      <color indexed="56"/>
      <name val="Arial Cyr"/>
      <family val="2"/>
    </font>
    <font>
      <b/>
      <sz val="11"/>
      <color indexed="8"/>
      <name val="Arial Cyr"/>
      <family val="2"/>
    </font>
    <font>
      <i/>
      <sz val="11"/>
      <color indexed="23"/>
      <name val="Calibri"/>
      <family val="2"/>
    </font>
    <font>
      <sz val="11"/>
      <color indexed="9"/>
      <name val="Arial"/>
      <family val="2"/>
    </font>
    <font>
      <b/>
      <sz val="11"/>
      <color indexed="52"/>
      <name val="Calibri"/>
      <family val="2"/>
    </font>
    <font>
      <sz val="11"/>
      <color indexed="20"/>
      <name val="Calibri"/>
      <family val="2"/>
    </font>
    <font>
      <sz val="11"/>
      <color indexed="17"/>
      <name val="Arial Cyr"/>
      <family val="2"/>
    </font>
    <font>
      <b/>
      <i/>
      <sz val="14"/>
      <color indexed="9"/>
      <name val="Arial"/>
      <family val="2"/>
    </font>
    <font>
      <sz val="11"/>
      <color indexed="17"/>
      <name val="Calibri"/>
      <family val="2"/>
    </font>
    <font>
      <sz val="12"/>
      <name val="Journal"/>
      <family val="2"/>
    </font>
    <font>
      <b/>
      <i/>
      <sz val="11"/>
      <color indexed="9"/>
      <name val="Arial"/>
      <family val="2"/>
    </font>
    <font>
      <b/>
      <sz val="13"/>
      <color indexed="56"/>
      <name val="Arial Cyr"/>
      <family val="2"/>
    </font>
    <font>
      <b/>
      <sz val="13"/>
      <color indexed="56"/>
      <name val="Calibri"/>
      <family val="2"/>
    </font>
    <font>
      <b/>
      <sz val="11"/>
      <color indexed="56"/>
      <name val="Arial Cyr"/>
      <family val="2"/>
    </font>
    <font>
      <b/>
      <sz val="15"/>
      <color indexed="56"/>
      <name val="Calibri"/>
      <family val="2"/>
    </font>
    <font>
      <u val="single"/>
      <sz val="10"/>
      <color indexed="12"/>
      <name val="Arial"/>
      <family val="2"/>
    </font>
    <font>
      <b/>
      <sz val="11"/>
      <color indexed="9"/>
      <name val="Arial"/>
      <family val="2"/>
    </font>
    <font>
      <sz val="11"/>
      <color indexed="20"/>
      <name val="Arial Cyr"/>
      <family val="2"/>
    </font>
    <font>
      <b/>
      <sz val="11"/>
      <color indexed="8"/>
      <name val="Calibri"/>
      <family val="2"/>
    </font>
    <font>
      <b/>
      <sz val="11"/>
      <color indexed="56"/>
      <name val="Calibri"/>
      <family val="2"/>
    </font>
    <font>
      <b/>
      <sz val="14"/>
      <name val="Arial"/>
      <family val="2"/>
    </font>
    <font>
      <sz val="11"/>
      <color indexed="52"/>
      <name val="Calibri"/>
      <family val="2"/>
    </font>
    <font>
      <b/>
      <sz val="11"/>
      <color indexed="52"/>
      <name val="Arial Cyr"/>
      <family val="2"/>
    </font>
    <font>
      <sz val="8"/>
      <name val="Arial"/>
      <family val="2"/>
    </font>
    <font>
      <b/>
      <sz val="18"/>
      <color indexed="56"/>
      <name val="Cambria"/>
      <family val="1"/>
    </font>
    <font>
      <sz val="10"/>
      <name val="Petersburg"/>
      <family val="2"/>
    </font>
    <font>
      <sz val="11"/>
      <color indexed="60"/>
      <name val="Calibri"/>
      <family val="2"/>
    </font>
    <font>
      <sz val="11"/>
      <color indexed="10"/>
      <name val="Calibri"/>
      <family val="2"/>
    </font>
    <font>
      <sz val="12"/>
      <color indexed="9"/>
      <name val="Bookman Old Style"/>
      <family val="1"/>
    </font>
    <font>
      <sz val="11"/>
      <color indexed="62"/>
      <name val="Arial Cyr"/>
      <family val="2"/>
    </font>
    <font>
      <b/>
      <i/>
      <sz val="12"/>
      <color indexed="9"/>
      <name val="Arial"/>
      <family val="2"/>
    </font>
    <font>
      <sz val="11"/>
      <color indexed="52"/>
      <name val="Arial Cyr"/>
      <family val="2"/>
    </font>
    <font>
      <sz val="12"/>
      <name val="Arial Cyr"/>
      <family val="2"/>
    </font>
    <font>
      <b/>
      <sz val="11"/>
      <color indexed="63"/>
      <name val="Arial Cyr"/>
      <family val="2"/>
    </font>
    <font>
      <sz val="11"/>
      <color indexed="60"/>
      <name val="Arial Cyr"/>
      <family val="2"/>
    </font>
    <font>
      <sz val="11"/>
      <color indexed="10"/>
      <name val="Arial Cyr"/>
      <family val="2"/>
    </font>
    <font>
      <sz val="10"/>
      <name val="Tahoma"/>
      <family val="2"/>
    </font>
    <font>
      <i/>
      <sz val="16"/>
      <name val="Times New Roman"/>
      <family val="1"/>
    </font>
    <font>
      <u val="single"/>
      <sz val="11"/>
      <color indexed="12"/>
      <name val="Calibri"/>
      <family val="2"/>
    </font>
    <font>
      <b/>
      <sz val="18"/>
      <color indexed="56"/>
      <name val="Calibri"/>
      <family val="2"/>
    </font>
    <font>
      <u val="single"/>
      <sz val="11"/>
      <color indexed="20"/>
      <name val="Calibri"/>
      <family val="2"/>
    </font>
    <font>
      <sz val="14"/>
      <color indexed="10"/>
      <name val="Times New Roman"/>
      <family val="1"/>
    </font>
    <font>
      <sz val="16"/>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rgb="FF0000FF"/>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FFFFFF"/>
      <name val="Calibri"/>
      <family val="2"/>
    </font>
    <font>
      <b/>
      <sz val="18"/>
      <color theme="3"/>
      <name val="Calibri"/>
      <family val="2"/>
    </font>
    <font>
      <sz val="11"/>
      <color rgb="FF9C6500"/>
      <name val="Calibri"/>
      <family val="2"/>
    </font>
    <font>
      <u val="single"/>
      <sz val="11"/>
      <color rgb="FF80008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FF0000"/>
      <name val="Times New Roman"/>
      <family val="1"/>
    </font>
    <font>
      <sz val="16"/>
      <color rgb="FFFF0000"/>
      <name val="Times New Roman"/>
      <family val="1"/>
    </font>
  </fonts>
  <fills count="6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theme="7" tint="0.7999799847602844"/>
        <bgColor indexed="64"/>
      </patternFill>
    </fill>
  </fills>
  <borders count="4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thick">
        <color indexed="62"/>
      </bottom>
    </border>
    <border>
      <left/>
      <right/>
      <top/>
      <bottom style="thick">
        <color indexed="22"/>
      </bottom>
    </border>
    <border>
      <left/>
      <right/>
      <top/>
      <bottom style="medium">
        <color indexed="30"/>
      </bottom>
    </border>
    <border>
      <left style="thin"/>
      <right style="thin"/>
      <top style="double"/>
      <bottom style="thin"/>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medium"/>
      <top style="thin"/>
      <bottom style="thin"/>
    </border>
    <border>
      <left/>
      <right/>
      <top/>
      <bottom style="thin"/>
    </border>
    <border>
      <left style="thin"/>
      <right style="thin"/>
      <top style="thin"/>
      <bottom/>
    </border>
    <border>
      <left style="thin"/>
      <right/>
      <top style="thin"/>
      <bottom style="thin"/>
    </border>
    <border>
      <left/>
      <right/>
      <top style="thin"/>
      <bottom/>
    </border>
    <border>
      <left/>
      <right/>
      <top style="thin"/>
      <bottom style="thin"/>
    </border>
    <border>
      <left style="thin"/>
      <right style="thin"/>
      <top/>
      <bottom style="thin"/>
    </border>
    <border>
      <left/>
      <right style="thin"/>
      <top style="thin"/>
      <bottom style="thin"/>
    </border>
    <border>
      <left style="thin"/>
      <right style="thin"/>
      <top style="thin"/>
      <bottom style="medium"/>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
      <left style="thin"/>
      <right/>
      <top style="medium"/>
      <bottom style="medium"/>
    </border>
    <border>
      <left/>
      <right/>
      <top style="medium"/>
      <bottom style="medium"/>
    </border>
    <border>
      <left/>
      <right style="thin"/>
      <top style="medium"/>
      <bottom style="medium"/>
    </border>
    <border>
      <left style="thin"/>
      <right/>
      <top style="medium"/>
      <bottom style="thin"/>
    </border>
    <border>
      <left/>
      <right/>
      <top style="medium"/>
      <bottom style="thin"/>
    </border>
    <border>
      <left/>
      <right style="thin"/>
      <top style="medium"/>
      <bottom style="thin"/>
    </border>
    <border>
      <left style="thin"/>
      <right/>
      <top/>
      <bottom style="medium"/>
    </border>
    <border>
      <left/>
      <right/>
      <top/>
      <bottom style="medium"/>
    </border>
    <border>
      <left/>
      <right style="thin"/>
      <top/>
      <bottom style="medium"/>
    </border>
    <border>
      <left style="thin"/>
      <right/>
      <top style="thin"/>
      <bottom/>
    </border>
    <border>
      <left/>
      <right style="thin"/>
      <top style="thin"/>
      <bottom/>
    </border>
    <border>
      <left style="thin"/>
      <right/>
      <top/>
      <bottom style="thin"/>
    </border>
    <border>
      <left/>
      <right style="thin"/>
      <top/>
      <bottom style="thin"/>
    </border>
    <border>
      <left style="thin"/>
      <right/>
      <top/>
      <bottom/>
    </border>
    <border>
      <left/>
      <right style="thin"/>
      <top/>
      <bottom/>
    </border>
    <border>
      <left style="thin"/>
      <right style="thin"/>
      <top/>
      <bottom/>
    </border>
  </borders>
  <cellStyleXfs count="415">
    <xf numFmtId="0" fontId="0" fillId="0" borderId="0">
      <alignment/>
      <protection/>
    </xf>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84" fillId="8" borderId="0" applyNumberFormat="0" applyBorder="0" applyAlignment="0" applyProtection="0"/>
    <xf numFmtId="0" fontId="29" fillId="2" borderId="0" applyNumberFormat="0" applyBorder="0" applyAlignment="0" applyProtection="0"/>
    <xf numFmtId="0" fontId="1" fillId="2" borderId="0" applyNumberFormat="0" applyBorder="0" applyAlignment="0" applyProtection="0"/>
    <xf numFmtId="0" fontId="84" fillId="9" borderId="0" applyNumberFormat="0" applyBorder="0" applyAlignment="0" applyProtection="0"/>
    <xf numFmtId="0" fontId="29" fillId="3" borderId="0" applyNumberFormat="0" applyBorder="0" applyAlignment="0" applyProtection="0"/>
    <xf numFmtId="0" fontId="1" fillId="3" borderId="0" applyNumberFormat="0" applyBorder="0" applyAlignment="0" applyProtection="0"/>
    <xf numFmtId="0" fontId="84" fillId="10" borderId="0" applyNumberFormat="0" applyBorder="0" applyAlignment="0" applyProtection="0"/>
    <xf numFmtId="0" fontId="29" fillId="4" borderId="0" applyNumberFormat="0" applyBorder="0" applyAlignment="0" applyProtection="0"/>
    <xf numFmtId="0" fontId="1" fillId="4" borderId="0" applyNumberFormat="0" applyBorder="0" applyAlignment="0" applyProtection="0"/>
    <xf numFmtId="0" fontId="84" fillId="11" borderId="0" applyNumberFormat="0" applyBorder="0" applyAlignment="0" applyProtection="0"/>
    <xf numFmtId="0" fontId="29" fillId="5" borderId="0" applyNumberFormat="0" applyBorder="0" applyAlignment="0" applyProtection="0"/>
    <xf numFmtId="0" fontId="1" fillId="5" borderId="0" applyNumberFormat="0" applyBorder="0" applyAlignment="0" applyProtection="0"/>
    <xf numFmtId="0" fontId="84" fillId="12" borderId="0" applyNumberFormat="0" applyBorder="0" applyAlignment="0" applyProtection="0"/>
    <xf numFmtId="0" fontId="29" fillId="6" borderId="0" applyNumberFormat="0" applyBorder="0" applyAlignment="0" applyProtection="0"/>
    <xf numFmtId="0" fontId="1" fillId="6" borderId="0" applyNumberFormat="0" applyBorder="0" applyAlignment="0" applyProtection="0"/>
    <xf numFmtId="0" fontId="84" fillId="13" borderId="0" applyNumberFormat="0" applyBorder="0" applyAlignment="0" applyProtection="0"/>
    <xf numFmtId="0" fontId="29" fillId="7" borderId="0" applyNumberFormat="0" applyBorder="0" applyAlignment="0" applyProtection="0"/>
    <xf numFmtId="0" fontId="1" fillId="7"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84" fillId="18" borderId="0" applyNumberFormat="0" applyBorder="0" applyAlignment="0" applyProtection="0"/>
    <xf numFmtId="0" fontId="29" fillId="14" borderId="0" applyNumberFormat="0" applyBorder="0" applyAlignment="0" applyProtection="0"/>
    <xf numFmtId="0" fontId="1" fillId="14" borderId="0" applyNumberFormat="0" applyBorder="0" applyAlignment="0" applyProtection="0"/>
    <xf numFmtId="0" fontId="84" fillId="19" borderId="0" applyNumberFormat="0" applyBorder="0" applyAlignment="0" applyProtection="0"/>
    <xf numFmtId="0" fontId="29" fillId="15" borderId="0" applyNumberFormat="0" applyBorder="0" applyAlignment="0" applyProtection="0"/>
    <xf numFmtId="0" fontId="1" fillId="15" borderId="0" applyNumberFormat="0" applyBorder="0" applyAlignment="0" applyProtection="0"/>
    <xf numFmtId="0" fontId="84" fillId="20" borderId="0" applyNumberFormat="0" applyBorder="0" applyAlignment="0" applyProtection="0"/>
    <xf numFmtId="0" fontId="29" fillId="16" borderId="0" applyNumberFormat="0" applyBorder="0" applyAlignment="0" applyProtection="0"/>
    <xf numFmtId="0" fontId="1" fillId="16" borderId="0" applyNumberFormat="0" applyBorder="0" applyAlignment="0" applyProtection="0"/>
    <xf numFmtId="0" fontId="84" fillId="21" borderId="0" applyNumberFormat="0" applyBorder="0" applyAlignment="0" applyProtection="0"/>
    <xf numFmtId="0" fontId="29" fillId="5" borderId="0" applyNumberFormat="0" applyBorder="0" applyAlignment="0" applyProtection="0"/>
    <xf numFmtId="0" fontId="1" fillId="5" borderId="0" applyNumberFormat="0" applyBorder="0" applyAlignment="0" applyProtection="0"/>
    <xf numFmtId="0" fontId="84" fillId="22" borderId="0" applyNumberFormat="0" applyBorder="0" applyAlignment="0" applyProtection="0"/>
    <xf numFmtId="0" fontId="29" fillId="14" borderId="0" applyNumberFormat="0" applyBorder="0" applyAlignment="0" applyProtection="0"/>
    <xf numFmtId="0" fontId="1" fillId="14" borderId="0" applyNumberFormat="0" applyBorder="0" applyAlignment="0" applyProtection="0"/>
    <xf numFmtId="0" fontId="84" fillId="23" borderId="0" applyNumberFormat="0" applyBorder="0" applyAlignment="0" applyProtection="0"/>
    <xf numFmtId="0" fontId="29" fillId="17" borderId="0" applyNumberFormat="0" applyBorder="0" applyAlignment="0" applyProtection="0"/>
    <xf numFmtId="0" fontId="1" fillId="17" borderId="0" applyNumberFormat="0" applyBorder="0" applyAlignment="0" applyProtection="0"/>
    <xf numFmtId="0" fontId="26" fillId="2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85" fillId="28" borderId="0" applyNumberFormat="0" applyBorder="0" applyAlignment="0" applyProtection="0"/>
    <xf numFmtId="0" fontId="31" fillId="24" borderId="0" applyNumberFormat="0" applyBorder="0" applyAlignment="0" applyProtection="0"/>
    <xf numFmtId="0" fontId="26" fillId="24" borderId="0" applyNumberFormat="0" applyBorder="0" applyAlignment="0" applyProtection="0"/>
    <xf numFmtId="0" fontId="85" fillId="29" borderId="0" applyNumberFormat="0" applyBorder="0" applyAlignment="0" applyProtection="0"/>
    <xf numFmtId="0" fontId="31" fillId="15" borderId="0" applyNumberFormat="0" applyBorder="0" applyAlignment="0" applyProtection="0"/>
    <xf numFmtId="0" fontId="26" fillId="15" borderId="0" applyNumberFormat="0" applyBorder="0" applyAlignment="0" applyProtection="0"/>
    <xf numFmtId="0" fontId="85" fillId="30" borderId="0" applyNumberFormat="0" applyBorder="0" applyAlignment="0" applyProtection="0"/>
    <xf numFmtId="0" fontId="31" fillId="16" borderId="0" applyNumberFormat="0" applyBorder="0" applyAlignment="0" applyProtection="0"/>
    <xf numFmtId="0" fontId="26" fillId="16" borderId="0" applyNumberFormat="0" applyBorder="0" applyAlignment="0" applyProtection="0"/>
    <xf numFmtId="0" fontId="85" fillId="31" borderId="0" applyNumberFormat="0" applyBorder="0" applyAlignment="0" applyProtection="0"/>
    <xf numFmtId="0" fontId="31" fillId="25" borderId="0" applyNumberFormat="0" applyBorder="0" applyAlignment="0" applyProtection="0"/>
    <xf numFmtId="0" fontId="26" fillId="25" borderId="0" applyNumberFormat="0" applyBorder="0" applyAlignment="0" applyProtection="0"/>
    <xf numFmtId="0" fontId="85" fillId="32" borderId="0" applyNumberFormat="0" applyBorder="0" applyAlignment="0" applyProtection="0"/>
    <xf numFmtId="0" fontId="31" fillId="26" borderId="0" applyNumberFormat="0" applyBorder="0" applyAlignment="0" applyProtection="0"/>
    <xf numFmtId="0" fontId="26" fillId="26" borderId="0" applyNumberFormat="0" applyBorder="0" applyAlignment="0" applyProtection="0"/>
    <xf numFmtId="0" fontId="85" fillId="33" borderId="0" applyNumberFormat="0" applyBorder="0" applyAlignment="0" applyProtection="0"/>
    <xf numFmtId="0" fontId="31" fillId="27" borderId="0" applyNumberFormat="0" applyBorder="0" applyAlignment="0" applyProtection="0"/>
    <xf numFmtId="0" fontId="26" fillId="27" borderId="0" applyNumberFormat="0" applyBorder="0" applyAlignment="0" applyProtection="0"/>
    <xf numFmtId="0" fontId="26" fillId="34" borderId="0" applyNumberFormat="0" applyBorder="0" applyAlignment="0" applyProtection="0"/>
    <xf numFmtId="0" fontId="26" fillId="35" borderId="0" applyNumberFormat="0" applyBorder="0" applyAlignment="0" applyProtection="0"/>
    <xf numFmtId="0" fontId="26" fillId="36"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37" borderId="0" applyNumberFormat="0" applyBorder="0" applyAlignment="0" applyProtection="0"/>
    <xf numFmtId="0" fontId="46" fillId="3" borderId="0" applyNumberFormat="0" applyBorder="0" applyAlignment="0" applyProtection="0"/>
    <xf numFmtId="0" fontId="45" fillId="38" borderId="1" applyNumberFormat="0" applyAlignment="0" applyProtection="0"/>
    <xf numFmtId="0" fontId="35" fillId="39" borderId="2" applyNumberFormat="0" applyAlignment="0" applyProtection="0"/>
    <xf numFmtId="49" fontId="36" fillId="0" borderId="3">
      <alignment horizontal="center" vertical="center"/>
      <protection locked="0"/>
    </xf>
    <xf numFmtId="49" fontId="36" fillId="0" borderId="3">
      <alignment horizontal="center" vertical="center"/>
      <protection locked="0"/>
    </xf>
    <xf numFmtId="49" fontId="36" fillId="0" borderId="3">
      <alignment horizontal="center" vertical="center"/>
      <protection locked="0"/>
    </xf>
    <xf numFmtId="49" fontId="36" fillId="0" borderId="3">
      <alignment horizontal="center" vertical="center"/>
      <protection locked="0"/>
    </xf>
    <xf numFmtId="49" fontId="36" fillId="0" borderId="3">
      <alignment horizontal="center" vertical="center"/>
      <protection locked="0"/>
    </xf>
    <xf numFmtId="49" fontId="36" fillId="0" borderId="3">
      <alignment horizontal="center" vertical="center"/>
      <protection locked="0"/>
    </xf>
    <xf numFmtId="49" fontId="36" fillId="0" borderId="3">
      <alignment horizontal="center" vertical="center"/>
      <protection locked="0"/>
    </xf>
    <xf numFmtId="49" fontId="36" fillId="0" borderId="3">
      <alignment horizontal="center" vertical="center"/>
      <protection locked="0"/>
    </xf>
    <xf numFmtId="49" fontId="36" fillId="0" borderId="3">
      <alignment horizontal="center" vertical="center"/>
      <protection locked="0"/>
    </xf>
    <xf numFmtId="49" fontId="36" fillId="0" borderId="3">
      <alignment horizontal="center" vertical="center"/>
      <protection locked="0"/>
    </xf>
    <xf numFmtId="49" fontId="36" fillId="0" borderId="3">
      <alignment horizontal="center" vertical="center"/>
      <protection locked="0"/>
    </xf>
    <xf numFmtId="49" fontId="36" fillId="0" borderId="3">
      <alignment horizontal="center" vertical="center"/>
      <protection locked="0"/>
    </xf>
    <xf numFmtId="49" fontId="36" fillId="0" borderId="3">
      <alignment horizontal="center" vertical="center"/>
      <protection locked="0"/>
    </xf>
    <xf numFmtId="187" fontId="25" fillId="0" borderId="0" applyFont="0" applyFill="0" applyBorder="0" applyAlignment="0" applyProtection="0"/>
    <xf numFmtId="49" fontId="25" fillId="0" borderId="3">
      <alignment horizontal="left" vertical="center"/>
      <protection locked="0"/>
    </xf>
    <xf numFmtId="49" fontId="25" fillId="0" borderId="3">
      <alignment horizontal="left" vertical="center"/>
      <protection locked="0"/>
    </xf>
    <xf numFmtId="49" fontId="25" fillId="0" borderId="3">
      <alignment horizontal="left" vertical="center"/>
      <protection locked="0"/>
    </xf>
    <xf numFmtId="49" fontId="25" fillId="0" borderId="3">
      <alignment horizontal="left" vertical="center"/>
      <protection locked="0"/>
    </xf>
    <xf numFmtId="49" fontId="25" fillId="0" borderId="3">
      <alignment horizontal="left" vertical="center"/>
      <protection locked="0"/>
    </xf>
    <xf numFmtId="49" fontId="25" fillId="0" borderId="3">
      <alignment horizontal="left" vertical="center"/>
      <protection locked="0"/>
    </xf>
    <xf numFmtId="49" fontId="25" fillId="0" borderId="3">
      <alignment horizontal="left" vertical="center"/>
      <protection locked="0"/>
    </xf>
    <xf numFmtId="49" fontId="25" fillId="0" borderId="3">
      <alignment horizontal="left" vertical="center"/>
      <protection locked="0"/>
    </xf>
    <xf numFmtId="49" fontId="25" fillId="0" borderId="3">
      <alignment horizontal="left" vertical="center"/>
      <protection locked="0"/>
    </xf>
    <xf numFmtId="49" fontId="25" fillId="0" borderId="3">
      <alignment horizontal="left" vertical="center"/>
      <protection locked="0"/>
    </xf>
    <xf numFmtId="49" fontId="25" fillId="0" borderId="3">
      <alignment horizontal="left" vertical="center"/>
      <protection locked="0"/>
    </xf>
    <xf numFmtId="49" fontId="25" fillId="0" borderId="3">
      <alignment horizontal="left" vertical="center"/>
      <protection locked="0"/>
    </xf>
    <xf numFmtId="49" fontId="25" fillId="0" borderId="3">
      <alignment horizontal="left" vertical="center"/>
      <protection locked="0"/>
    </xf>
    <xf numFmtId="49" fontId="25" fillId="0" borderId="3">
      <alignment horizontal="left" vertical="center"/>
      <protection locked="0"/>
    </xf>
    <xf numFmtId="49" fontId="25" fillId="0" borderId="3">
      <alignment horizontal="left" vertical="center"/>
      <protection locked="0"/>
    </xf>
    <xf numFmtId="49" fontId="25" fillId="0" borderId="3">
      <alignment horizontal="left" vertical="center"/>
      <protection locked="0"/>
    </xf>
    <xf numFmtId="49" fontId="25" fillId="0" borderId="3">
      <alignment horizontal="left" vertical="center"/>
      <protection locked="0"/>
    </xf>
    <xf numFmtId="0" fontId="43" fillId="0" borderId="0" applyNumberFormat="0" applyFill="0" applyBorder="0" applyAlignment="0" applyProtection="0"/>
    <xf numFmtId="189" fontId="40" fillId="0" borderId="0" applyAlignment="0">
      <protection/>
    </xf>
    <xf numFmtId="0" fontId="49" fillId="4" borderId="0" applyNumberFormat="0" applyBorder="0" applyAlignment="0" applyProtection="0"/>
    <xf numFmtId="0" fontId="55" fillId="0" borderId="4" applyNumberFormat="0" applyFill="0" applyAlignment="0" applyProtection="0"/>
    <xf numFmtId="0" fontId="53" fillId="0" borderId="5" applyNumberFormat="0" applyFill="0" applyAlignment="0" applyProtection="0"/>
    <xf numFmtId="0" fontId="60" fillId="0" borderId="6" applyNumberFormat="0" applyFill="0" applyAlignment="0" applyProtection="0"/>
    <xf numFmtId="0" fontId="60" fillId="0" borderId="0" applyNumberFormat="0" applyFill="0" applyBorder="0" applyAlignment="0" applyProtection="0"/>
    <xf numFmtId="0" fontId="56" fillId="0" borderId="0" applyNumberFormat="0" applyFill="0" applyBorder="0" applyAlignment="0" applyProtection="0"/>
    <xf numFmtId="0" fontId="30" fillId="7" borderId="1" applyNumberFormat="0" applyAlignment="0" applyProtection="0"/>
    <xf numFmtId="49" fontId="25" fillId="0" borderId="0" applyNumberFormat="0" applyFont="0" applyAlignment="0">
      <protection locked="0"/>
    </xf>
    <xf numFmtId="49" fontId="25" fillId="0" borderId="0" applyNumberFormat="0" applyFont="0" applyAlignment="0">
      <protection/>
    </xf>
    <xf numFmtId="49" fontId="25" fillId="0" borderId="0" applyNumberFormat="0" applyFont="0" applyAlignment="0">
      <protection/>
    </xf>
    <xf numFmtId="49" fontId="25" fillId="0" borderId="0" applyNumberFormat="0" applyFont="0" applyAlignment="0">
      <protection locked="0"/>
    </xf>
    <xf numFmtId="49" fontId="25" fillId="0" borderId="0" applyNumberFormat="0" applyFont="0" applyAlignment="0">
      <protection/>
    </xf>
    <xf numFmtId="49" fontId="25" fillId="0" borderId="0" applyNumberFormat="0" applyFont="0" applyAlignment="0">
      <protection locked="0"/>
    </xf>
    <xf numFmtId="49" fontId="25" fillId="0" borderId="0" applyNumberFormat="0" applyFont="0" applyAlignment="0">
      <protection/>
    </xf>
    <xf numFmtId="49" fontId="25" fillId="0" borderId="0" applyNumberFormat="0" applyFont="0" applyAlignment="0">
      <protection locked="0"/>
    </xf>
    <xf numFmtId="49" fontId="25" fillId="0" borderId="0" applyNumberFormat="0" applyFont="0" applyAlignment="0">
      <protection locked="0"/>
    </xf>
    <xf numFmtId="49" fontId="25" fillId="0" borderId="0" applyNumberFormat="0" applyFont="0" applyAlignment="0">
      <protection locked="0"/>
    </xf>
    <xf numFmtId="49" fontId="25" fillId="0" borderId="0" applyNumberFormat="0" applyFont="0" applyAlignment="0">
      <protection locked="0"/>
    </xf>
    <xf numFmtId="49" fontId="25" fillId="0" borderId="0" applyNumberFormat="0" applyFont="0" applyAlignment="0">
      <protection locked="0"/>
    </xf>
    <xf numFmtId="49" fontId="25" fillId="0" borderId="0" applyNumberFormat="0" applyFont="0" applyAlignment="0">
      <protection locked="0"/>
    </xf>
    <xf numFmtId="49" fontId="25" fillId="0" borderId="0" applyNumberFormat="0" applyFont="0" applyAlignment="0">
      <protection locked="0"/>
    </xf>
    <xf numFmtId="49" fontId="25" fillId="0" borderId="0" applyNumberFormat="0" applyFont="0" applyAlignment="0">
      <protection locked="0"/>
    </xf>
    <xf numFmtId="49" fontId="25" fillId="0" borderId="0" applyNumberFormat="0" applyFont="0" applyAlignment="0">
      <protection locked="0"/>
    </xf>
    <xf numFmtId="49" fontId="25" fillId="0" borderId="0" applyNumberFormat="0" applyFont="0" applyAlignment="0">
      <protection locked="0"/>
    </xf>
    <xf numFmtId="49" fontId="25" fillId="0" borderId="0" applyNumberFormat="0" applyFont="0" applyAlignment="0">
      <protection locked="0"/>
    </xf>
    <xf numFmtId="49" fontId="25" fillId="0" borderId="0" applyNumberFormat="0" applyFont="0" applyAlignment="0">
      <protection locked="0"/>
    </xf>
    <xf numFmtId="49" fontId="25" fillId="0" borderId="0" applyNumberFormat="0" applyFont="0" applyAlignment="0">
      <protection locked="0"/>
    </xf>
    <xf numFmtId="49" fontId="61" fillId="40" borderId="7">
      <alignment horizontal="left" vertical="center"/>
      <protection locked="0"/>
    </xf>
    <xf numFmtId="49" fontId="61" fillId="40" borderId="7">
      <alignment horizontal="left" vertical="center"/>
      <protection/>
    </xf>
    <xf numFmtId="4" fontId="61" fillId="40" borderId="7">
      <alignment horizontal="right" vertical="center"/>
      <protection locked="0"/>
    </xf>
    <xf numFmtId="4" fontId="61" fillId="40" borderId="7">
      <alignment horizontal="right" vertical="center"/>
      <protection/>
    </xf>
    <xf numFmtId="4" fontId="38" fillId="40" borderId="7">
      <alignment horizontal="right" vertical="center"/>
      <protection locked="0"/>
    </xf>
    <xf numFmtId="49" fontId="37" fillId="40" borderId="3">
      <alignment horizontal="left" vertical="center"/>
      <protection locked="0"/>
    </xf>
    <xf numFmtId="49" fontId="37" fillId="40" borderId="3">
      <alignment horizontal="left" vertical="center"/>
      <protection/>
    </xf>
    <xf numFmtId="49" fontId="48" fillId="40" borderId="3">
      <alignment horizontal="left" vertical="center"/>
      <protection locked="0"/>
    </xf>
    <xf numFmtId="49" fontId="48" fillId="40" borderId="3">
      <alignment horizontal="left" vertical="center"/>
      <protection/>
    </xf>
    <xf numFmtId="4" fontId="37" fillId="40" borderId="3">
      <alignment horizontal="right" vertical="center"/>
      <protection locked="0"/>
    </xf>
    <xf numFmtId="4" fontId="37" fillId="40" borderId="3">
      <alignment horizontal="right" vertical="center"/>
      <protection/>
    </xf>
    <xf numFmtId="4" fontId="71" fillId="40" borderId="3">
      <alignment horizontal="right" vertical="center"/>
      <protection locked="0"/>
    </xf>
    <xf numFmtId="49" fontId="36" fillId="40" borderId="3">
      <alignment horizontal="left" vertical="center"/>
      <protection locked="0"/>
    </xf>
    <xf numFmtId="49" fontId="36" fillId="40" borderId="3">
      <alignment horizontal="left" vertical="center"/>
      <protection locked="0"/>
    </xf>
    <xf numFmtId="49" fontId="36" fillId="40" borderId="3">
      <alignment horizontal="left" vertical="center"/>
      <protection/>
    </xf>
    <xf numFmtId="49" fontId="36" fillId="40" borderId="3">
      <alignment horizontal="left" vertical="center"/>
      <protection/>
    </xf>
    <xf numFmtId="49" fontId="38" fillId="40" borderId="3">
      <alignment horizontal="left" vertical="center"/>
      <protection locked="0"/>
    </xf>
    <xf numFmtId="49" fontId="38" fillId="40" borderId="3">
      <alignment horizontal="left" vertical="center"/>
      <protection/>
    </xf>
    <xf numFmtId="4" fontId="36" fillId="40" borderId="3">
      <alignment horizontal="right" vertical="center"/>
      <protection locked="0"/>
    </xf>
    <xf numFmtId="4" fontId="36" fillId="40" borderId="3">
      <alignment horizontal="right" vertical="center"/>
      <protection locked="0"/>
    </xf>
    <xf numFmtId="4" fontId="36" fillId="40" borderId="3">
      <alignment horizontal="right" vertical="center"/>
      <protection/>
    </xf>
    <xf numFmtId="4" fontId="36" fillId="40" borderId="3">
      <alignment horizontal="right" vertical="center"/>
      <protection/>
    </xf>
    <xf numFmtId="4" fontId="38" fillId="40" borderId="3">
      <alignment horizontal="right" vertical="center"/>
      <protection locked="0"/>
    </xf>
    <xf numFmtId="49" fontId="27" fillId="40" borderId="3">
      <alignment horizontal="left" vertical="center"/>
      <protection locked="0"/>
    </xf>
    <xf numFmtId="49" fontId="27" fillId="40" borderId="3">
      <alignment horizontal="left" vertical="center"/>
      <protection/>
    </xf>
    <xf numFmtId="49" fontId="57" fillId="40" borderId="3">
      <alignment horizontal="left" vertical="center"/>
      <protection locked="0"/>
    </xf>
    <xf numFmtId="49" fontId="57" fillId="40" borderId="3">
      <alignment horizontal="left" vertical="center"/>
      <protection/>
    </xf>
    <xf numFmtId="4" fontId="27" fillId="40" borderId="3">
      <alignment horizontal="right" vertical="center"/>
      <protection locked="0"/>
    </xf>
    <xf numFmtId="4" fontId="27" fillId="40" borderId="3">
      <alignment horizontal="right" vertical="center"/>
      <protection/>
    </xf>
    <xf numFmtId="4" fontId="69" fillId="40" borderId="3">
      <alignment horizontal="right" vertical="center"/>
      <protection locked="0"/>
    </xf>
    <xf numFmtId="49" fontId="28" fillId="0" borderId="3">
      <alignment horizontal="left" vertical="center"/>
      <protection locked="0"/>
    </xf>
    <xf numFmtId="49" fontId="28" fillId="0" borderId="3">
      <alignment horizontal="left" vertical="center"/>
      <protection/>
    </xf>
    <xf numFmtId="49" fontId="44" fillId="0" borderId="3">
      <alignment horizontal="left" vertical="center"/>
      <protection locked="0"/>
    </xf>
    <xf numFmtId="49" fontId="44" fillId="0" borderId="3">
      <alignment horizontal="left" vertical="center"/>
      <protection/>
    </xf>
    <xf numFmtId="4" fontId="28" fillId="0" borderId="3">
      <alignment horizontal="right" vertical="center"/>
      <protection locked="0"/>
    </xf>
    <xf numFmtId="4" fontId="28" fillId="0" borderId="3">
      <alignment horizontal="right" vertical="center"/>
      <protection/>
    </xf>
    <xf numFmtId="4" fontId="44" fillId="0" borderId="3">
      <alignment horizontal="right" vertical="center"/>
      <protection locked="0"/>
    </xf>
    <xf numFmtId="49" fontId="32" fillId="0" borderId="3">
      <alignment horizontal="left" vertical="center"/>
      <protection locked="0"/>
    </xf>
    <xf numFmtId="49" fontId="32" fillId="0" borderId="3">
      <alignment horizontal="left" vertical="center"/>
      <protection/>
    </xf>
    <xf numFmtId="49" fontId="51" fillId="0" borderId="3">
      <alignment horizontal="left" vertical="center"/>
      <protection locked="0"/>
    </xf>
    <xf numFmtId="49" fontId="51" fillId="0" borderId="3">
      <alignment horizontal="left" vertical="center"/>
      <protection/>
    </xf>
    <xf numFmtId="4" fontId="32" fillId="0" borderId="3">
      <alignment horizontal="right" vertical="center"/>
      <protection locked="0"/>
    </xf>
    <xf numFmtId="4" fontId="32" fillId="0" borderId="3">
      <alignment horizontal="right" vertical="center"/>
      <protection/>
    </xf>
    <xf numFmtId="49" fontId="28" fillId="0" borderId="3">
      <alignment horizontal="left" vertical="center"/>
      <protection locked="0"/>
    </xf>
    <xf numFmtId="49" fontId="44" fillId="0" borderId="3">
      <alignment horizontal="left" vertical="center"/>
      <protection locked="0"/>
    </xf>
    <xf numFmtId="4" fontId="28" fillId="0" borderId="3">
      <alignment horizontal="right" vertical="center"/>
      <protection locked="0"/>
    </xf>
    <xf numFmtId="0" fontId="62" fillId="0" borderId="8" applyNumberFormat="0" applyFill="0" applyAlignment="0" applyProtection="0"/>
    <xf numFmtId="0" fontId="67" fillId="41" borderId="0" applyNumberFormat="0" applyBorder="0" applyAlignment="0" applyProtection="0"/>
    <xf numFmtId="0" fontId="25" fillId="0" borderId="0">
      <alignment/>
      <protection/>
    </xf>
    <xf numFmtId="0" fontId="25" fillId="0" borderId="0">
      <alignment/>
      <protection/>
    </xf>
    <xf numFmtId="0" fontId="25" fillId="0" borderId="0" applyNumberFormat="0" applyFill="0" applyAlignment="0">
      <protection locked="0"/>
    </xf>
    <xf numFmtId="0" fontId="0" fillId="42" borderId="9" applyNumberFormat="0" applyFont="0" applyAlignment="0" applyProtection="0"/>
    <xf numFmtId="4" fontId="23" fillId="7" borderId="3">
      <alignment horizontal="right" vertical="center"/>
      <protection locked="0"/>
    </xf>
    <xf numFmtId="4" fontId="23" fillId="43" borderId="3">
      <alignment horizontal="right" vertical="center"/>
      <protection locked="0"/>
    </xf>
    <xf numFmtId="4" fontId="23" fillId="38" borderId="3">
      <alignment horizontal="right" vertical="center"/>
      <protection locked="0"/>
    </xf>
    <xf numFmtId="0" fontId="34" fillId="38" borderId="10" applyNumberFormat="0" applyAlignment="0" applyProtection="0"/>
    <xf numFmtId="49" fontId="36" fillId="0" borderId="3">
      <alignment horizontal="left" vertical="center" wrapText="1"/>
      <protection locked="0"/>
    </xf>
    <xf numFmtId="49" fontId="36" fillId="0" borderId="3">
      <alignment horizontal="left" vertical="center" wrapText="1"/>
      <protection locked="0"/>
    </xf>
    <xf numFmtId="0" fontId="65" fillId="0" borderId="0" applyNumberFormat="0" applyFill="0" applyBorder="0" applyAlignment="0" applyProtection="0"/>
    <xf numFmtId="0" fontId="59" fillId="0" borderId="11" applyNumberFormat="0" applyFill="0" applyAlignment="0" applyProtection="0"/>
    <xf numFmtId="0" fontId="68" fillId="0" borderId="0" applyNumberFormat="0" applyFill="0" applyBorder="0" applyAlignment="0" applyProtection="0"/>
    <xf numFmtId="0" fontId="85" fillId="44" borderId="0" applyNumberFormat="0" applyBorder="0" applyAlignment="0" applyProtection="0"/>
    <xf numFmtId="0" fontId="31" fillId="34" borderId="0" applyNumberFormat="0" applyBorder="0" applyAlignment="0" applyProtection="0"/>
    <xf numFmtId="0" fontId="26" fillId="34" borderId="0" applyNumberFormat="0" applyBorder="0" applyAlignment="0" applyProtection="0"/>
    <xf numFmtId="0" fontId="85" fillId="45" borderId="0" applyNumberFormat="0" applyBorder="0" applyAlignment="0" applyProtection="0"/>
    <xf numFmtId="0" fontId="31" fillId="35" borderId="0" applyNumberFormat="0" applyBorder="0" applyAlignment="0" applyProtection="0"/>
    <xf numFmtId="0" fontId="26" fillId="35" borderId="0" applyNumberFormat="0" applyBorder="0" applyAlignment="0" applyProtection="0"/>
    <xf numFmtId="0" fontId="85" fillId="46" borderId="0" applyNumberFormat="0" applyBorder="0" applyAlignment="0" applyProtection="0"/>
    <xf numFmtId="0" fontId="31" fillId="36" borderId="0" applyNumberFormat="0" applyBorder="0" applyAlignment="0" applyProtection="0"/>
    <xf numFmtId="0" fontId="26" fillId="36" borderId="0" applyNumberFormat="0" applyBorder="0" applyAlignment="0" applyProtection="0"/>
    <xf numFmtId="0" fontId="85" fillId="47" borderId="0" applyNumberFormat="0" applyBorder="0" applyAlignment="0" applyProtection="0"/>
    <xf numFmtId="0" fontId="31" fillId="25" borderId="0" applyNumberFormat="0" applyBorder="0" applyAlignment="0" applyProtection="0"/>
    <xf numFmtId="0" fontId="26" fillId="25" borderId="0" applyNumberFormat="0" applyBorder="0" applyAlignment="0" applyProtection="0"/>
    <xf numFmtId="0" fontId="85" fillId="48" borderId="0" applyNumberFormat="0" applyBorder="0" applyAlignment="0" applyProtection="0"/>
    <xf numFmtId="0" fontId="31" fillId="26" borderId="0" applyNumberFormat="0" applyBorder="0" applyAlignment="0" applyProtection="0"/>
    <xf numFmtId="0" fontId="26" fillId="26" borderId="0" applyNumberFormat="0" applyBorder="0" applyAlignment="0" applyProtection="0"/>
    <xf numFmtId="0" fontId="85" fillId="49" borderId="0" applyNumberFormat="0" applyBorder="0" applyAlignment="0" applyProtection="0"/>
    <xf numFmtId="0" fontId="31" fillId="37" borderId="0" applyNumberFormat="0" applyBorder="0" applyAlignment="0" applyProtection="0"/>
    <xf numFmtId="0" fontId="26" fillId="37" borderId="0" applyNumberFormat="0" applyBorder="0" applyAlignment="0" applyProtection="0"/>
    <xf numFmtId="0" fontId="86" fillId="50" borderId="12" applyNumberFormat="0" applyAlignment="0" applyProtection="0"/>
    <xf numFmtId="0" fontId="70" fillId="7" borderId="1" applyNumberFormat="0" applyAlignment="0" applyProtection="0"/>
    <xf numFmtId="0" fontId="30" fillId="7" borderId="1" applyNumberFormat="0" applyAlignment="0" applyProtection="0"/>
    <xf numFmtId="0" fontId="87" fillId="51" borderId="13" applyNumberFormat="0" applyAlignment="0" applyProtection="0"/>
    <xf numFmtId="0" fontId="74" fillId="38" borderId="10" applyNumberFormat="0" applyAlignment="0" applyProtection="0"/>
    <xf numFmtId="0" fontId="34" fillId="38" borderId="10" applyNumberFormat="0" applyAlignment="0" applyProtection="0"/>
    <xf numFmtId="0" fontId="88" fillId="51" borderId="12" applyNumberFormat="0" applyAlignment="0" applyProtection="0"/>
    <xf numFmtId="0" fontId="63" fillId="38" borderId="1" applyNumberFormat="0" applyAlignment="0" applyProtection="0"/>
    <xf numFmtId="0" fontId="45" fillId="38" borderId="1" applyNumberFormat="0" applyAlignment="0" applyProtection="0"/>
    <xf numFmtId="0" fontId="89" fillId="0" borderId="0" applyNumberFormat="0" applyFill="0" applyBorder="0" applyAlignment="0" applyProtection="0"/>
    <xf numFmtId="182" fontId="1" fillId="0" borderId="0" applyFont="0" applyFill="0" applyBorder="0" applyAlignment="0" applyProtection="0"/>
    <xf numFmtId="185" fontId="1" fillId="0" borderId="0" applyFont="0" applyFill="0" applyBorder="0" applyAlignment="0" applyProtection="0"/>
    <xf numFmtId="182" fontId="25" fillId="0" borderId="0" applyFont="0" applyFill="0" applyBorder="0" applyAlignment="0" applyProtection="0"/>
    <xf numFmtId="0" fontId="90" fillId="0" borderId="14" applyNumberFormat="0" applyFill="0" applyAlignment="0" applyProtection="0"/>
    <xf numFmtId="0" fontId="41" fillId="0" borderId="4" applyNumberFormat="0" applyFill="0" applyAlignment="0" applyProtection="0"/>
    <xf numFmtId="0" fontId="55" fillId="0" borderId="4" applyNumberFormat="0" applyFill="0" applyAlignment="0" applyProtection="0"/>
    <xf numFmtId="0" fontId="91" fillId="0" borderId="14" applyNumberFormat="0" applyFill="0" applyAlignment="0" applyProtection="0"/>
    <xf numFmtId="0" fontId="52" fillId="0" borderId="5" applyNumberFormat="0" applyFill="0" applyAlignment="0" applyProtection="0"/>
    <xf numFmtId="0" fontId="53" fillId="0" borderId="5" applyNumberFormat="0" applyFill="0" applyAlignment="0" applyProtection="0"/>
    <xf numFmtId="0" fontId="92" fillId="0" borderId="15" applyNumberFormat="0" applyFill="0" applyAlignment="0" applyProtection="0"/>
    <xf numFmtId="0" fontId="54" fillId="0" borderId="6" applyNumberFormat="0" applyFill="0" applyAlignment="0" applyProtection="0"/>
    <xf numFmtId="0" fontId="60" fillId="0" borderId="6" applyNumberFormat="0" applyFill="0" applyAlignment="0" applyProtection="0"/>
    <xf numFmtId="0" fontId="92" fillId="0" borderId="0" applyNumberFormat="0" applyFill="0" applyBorder="0" applyAlignment="0" applyProtection="0"/>
    <xf numFmtId="0" fontId="54" fillId="0" borderId="0" applyNumberFormat="0" applyFill="0" applyBorder="0" applyAlignment="0" applyProtection="0"/>
    <xf numFmtId="0" fontId="60" fillId="0" borderId="0" applyNumberFormat="0" applyFill="0" applyBorder="0" applyAlignment="0" applyProtection="0"/>
    <xf numFmtId="0" fontId="93" fillId="0" borderId="16" applyNumberFormat="0" applyFill="0" applyAlignment="0" applyProtection="0"/>
    <xf numFmtId="0" fontId="42" fillId="0" borderId="11" applyNumberFormat="0" applyFill="0" applyAlignment="0" applyProtection="0"/>
    <xf numFmtId="0" fontId="59" fillId="0" borderId="11" applyNumberFormat="0" applyFill="0" applyAlignment="0" applyProtection="0"/>
    <xf numFmtId="0" fontId="94" fillId="52" borderId="17" applyNumberFormat="0" applyAlignment="0" applyProtection="0"/>
    <xf numFmtId="0" fontId="39" fillId="39" borderId="2" applyNumberFormat="0" applyAlignment="0" applyProtection="0"/>
    <xf numFmtId="0" fontId="35" fillId="39" borderId="2" applyNumberFormat="0" applyAlignment="0" applyProtection="0"/>
    <xf numFmtId="0" fontId="9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96" fillId="53" borderId="0" applyNumberFormat="0" applyBorder="0" applyAlignment="0" applyProtection="0"/>
    <xf numFmtId="0" fontId="75" fillId="41" borderId="0" applyNumberFormat="0" applyBorder="0" applyAlignment="0" applyProtection="0"/>
    <xf numFmtId="0" fontId="67" fillId="4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4"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1"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1" fillId="0" borderId="0">
      <alignment/>
      <protection/>
    </xf>
    <xf numFmtId="0" fontId="84" fillId="0" borderId="0">
      <alignment/>
      <protection/>
    </xf>
    <xf numFmtId="0" fontId="25" fillId="0" borderId="0">
      <alignment/>
      <protection/>
    </xf>
    <xf numFmtId="0" fontId="0" fillId="0" borderId="0">
      <alignment/>
      <protection/>
    </xf>
    <xf numFmtId="0" fontId="25" fillId="0" borderId="0">
      <alignment/>
      <protection/>
    </xf>
    <xf numFmtId="0" fontId="25" fillId="0" borderId="0" applyNumberFormat="0" applyFont="0" applyFill="0" applyBorder="0" applyAlignment="0" applyProtection="0"/>
    <xf numFmtId="0" fontId="25" fillId="0" borderId="0" applyNumberFormat="0" applyFont="0" applyFill="0" applyBorder="0" applyAlignment="0" applyProtection="0"/>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97" fillId="0" borderId="0" applyNumberFormat="0" applyFill="0" applyBorder="0" applyAlignment="0" applyProtection="0"/>
    <xf numFmtId="0" fontId="98" fillId="54" borderId="0" applyNumberFormat="0" applyBorder="0" applyAlignment="0" applyProtection="0"/>
    <xf numFmtId="0" fontId="58" fillId="3" borderId="0" applyNumberFormat="0" applyBorder="0" applyAlignment="0" applyProtection="0"/>
    <xf numFmtId="0" fontId="46" fillId="3" borderId="0" applyNumberFormat="0" applyBorder="0" applyAlignment="0" applyProtection="0"/>
    <xf numFmtId="0" fontId="99" fillId="0" borderId="0" applyNumberFormat="0" applyFill="0" applyBorder="0" applyAlignment="0" applyProtection="0"/>
    <xf numFmtId="0" fontId="33" fillId="0" borderId="0" applyNumberFormat="0" applyFill="0" applyBorder="0" applyAlignment="0" applyProtection="0"/>
    <xf numFmtId="0" fontId="43" fillId="0" borderId="0" applyNumberFormat="0" applyFill="0" applyBorder="0" applyAlignment="0" applyProtection="0"/>
    <xf numFmtId="0" fontId="1" fillId="55" borderId="18" applyNumberFormat="0" applyFont="0" applyAlignment="0" applyProtection="0"/>
    <xf numFmtId="0" fontId="73" fillId="42" borderId="9" applyNumberFormat="0" applyFont="0" applyAlignment="0" applyProtection="0"/>
    <xf numFmtId="0" fontId="25" fillId="42" borderId="9"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0" fillId="0" borderId="19" applyNumberFormat="0" applyFill="0" applyAlignment="0" applyProtection="0"/>
    <xf numFmtId="0" fontId="72" fillId="0" borderId="8" applyNumberFormat="0" applyFill="0" applyAlignment="0" applyProtection="0"/>
    <xf numFmtId="0" fontId="62" fillId="0" borderId="8" applyNumberFormat="0" applyFill="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101" fillId="0" borderId="0" applyNumberFormat="0" applyFill="0" applyBorder="0" applyAlignment="0" applyProtection="0"/>
    <xf numFmtId="0" fontId="76" fillId="0" borderId="0" applyNumberFormat="0" applyFill="0" applyBorder="0" applyAlignment="0" applyProtection="0"/>
    <xf numFmtId="0" fontId="68" fillId="0" borderId="0" applyNumberFormat="0" applyFill="0" applyBorder="0" applyAlignment="0" applyProtection="0"/>
    <xf numFmtId="190" fontId="50" fillId="0" borderId="0" applyFont="0" applyFill="0" applyBorder="0" applyAlignment="0" applyProtection="0"/>
    <xf numFmtId="193" fontId="50" fillId="0" borderId="0" applyFont="0" applyFill="0" applyBorder="0" applyAlignment="0" applyProtection="0"/>
    <xf numFmtId="186" fontId="1" fillId="0" borderId="0" applyFont="0" applyFill="0" applyBorder="0" applyAlignment="0" applyProtection="0"/>
    <xf numFmtId="183"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8"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94"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91" fontId="0" fillId="0" borderId="0" applyFont="0" applyFill="0" applyBorder="0" applyAlignment="0" applyProtection="0"/>
    <xf numFmtId="187" fontId="0" fillId="0" borderId="0" applyFont="0" applyFill="0" applyBorder="0" applyAlignment="0" applyProtection="0"/>
    <xf numFmtId="0" fontId="102" fillId="56" borderId="0" applyNumberFormat="0" applyBorder="0" applyAlignment="0" applyProtection="0"/>
    <xf numFmtId="0" fontId="47" fillId="4" borderId="0" applyNumberFormat="0" applyBorder="0" applyAlignment="0" applyProtection="0"/>
    <xf numFmtId="0" fontId="49" fillId="4" borderId="0" applyNumberFormat="0" applyBorder="0" applyAlignment="0" applyProtection="0"/>
    <xf numFmtId="195" fontId="77" fillId="0" borderId="20" applyFill="0" applyBorder="0">
      <alignment horizontal="center" vertical="center" wrapText="1"/>
      <protection locked="0"/>
    </xf>
    <xf numFmtId="189" fontId="66" fillId="0" borderId="0">
      <alignment wrapText="1"/>
      <protection/>
    </xf>
    <xf numFmtId="189" fontId="40" fillId="0" borderId="0">
      <alignment wrapText="1"/>
      <protection/>
    </xf>
  </cellStyleXfs>
  <cellXfs count="543">
    <xf numFmtId="0" fontId="0" fillId="0" borderId="0" xfId="0" applyAlignment="1">
      <alignment/>
    </xf>
    <xf numFmtId="0" fontId="2" fillId="0" borderId="0" xfId="0" applyFont="1" applyFill="1" applyBorder="1" applyAlignment="1">
      <alignment horizontal="left" vertical="center"/>
    </xf>
    <xf numFmtId="0" fontId="3" fillId="0" borderId="0" xfId="0" applyFont="1" applyFill="1" applyAlignment="1">
      <alignment vertical="center"/>
    </xf>
    <xf numFmtId="0" fontId="3" fillId="0" borderId="0" xfId="0" applyFont="1" applyFill="1" applyAlignment="1">
      <alignment/>
    </xf>
    <xf numFmtId="0" fontId="3"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vertical="center"/>
    </xf>
    <xf numFmtId="0" fontId="2" fillId="0" borderId="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4" fillId="0" borderId="22" xfId="0" applyFont="1" applyFill="1" applyBorder="1" applyAlignment="1">
      <alignment horizontal="center" vertical="center" wrapText="1" shrinkToFit="1"/>
    </xf>
    <xf numFmtId="0" fontId="5" fillId="0" borderId="3" xfId="0" applyNumberFormat="1" applyFont="1" applyFill="1" applyBorder="1" applyAlignment="1">
      <alignment horizontal="center" vertical="center" wrapText="1" shrinkToFit="1"/>
    </xf>
    <xf numFmtId="0" fontId="4" fillId="0" borderId="0" xfId="0" applyFont="1" applyFill="1" applyBorder="1" applyAlignment="1">
      <alignment horizontal="left" vertical="center" wrapText="1" shrinkToFit="1"/>
    </xf>
    <xf numFmtId="196" fontId="2" fillId="0" borderId="0" xfId="0" applyNumberFormat="1" applyFont="1" applyFill="1" applyBorder="1" applyAlignment="1">
      <alignment horizontal="right" vertical="center" wrapText="1"/>
    </xf>
    <xf numFmtId="0" fontId="4" fillId="0" borderId="3" xfId="0" applyFont="1" applyFill="1" applyBorder="1" applyAlignment="1">
      <alignment horizontal="center" vertical="center" wrapText="1"/>
    </xf>
    <xf numFmtId="0" fontId="5" fillId="0" borderId="3" xfId="0" applyFont="1" applyFill="1" applyBorder="1" applyAlignment="1">
      <alignment horizontal="center" vertical="center" wrapText="1" shrinkToFit="1"/>
    </xf>
    <xf numFmtId="3" fontId="5" fillId="0" borderId="3" xfId="0" applyNumberFormat="1" applyFont="1" applyFill="1" applyBorder="1" applyAlignment="1">
      <alignment horizontal="center" vertical="center" wrapText="1" shrinkToFit="1"/>
    </xf>
    <xf numFmtId="0" fontId="4" fillId="0" borderId="0" xfId="0" applyFont="1" applyFill="1" applyBorder="1" applyAlignment="1">
      <alignment horizontal="center" vertical="center"/>
    </xf>
    <xf numFmtId="0" fontId="4" fillId="0" borderId="21" xfId="0" applyFont="1" applyFill="1" applyBorder="1" applyAlignment="1">
      <alignment vertical="center"/>
    </xf>
    <xf numFmtId="3" fontId="4" fillId="0" borderId="3" xfId="0" applyNumberFormat="1" applyFont="1" applyFill="1" applyBorder="1" applyAlignment="1">
      <alignment horizontal="center" vertical="center" wrapText="1" shrinkToFit="1"/>
    </xf>
    <xf numFmtId="0" fontId="6" fillId="0" borderId="3" xfId="0" applyNumberFormat="1" applyFont="1" applyFill="1" applyBorder="1" applyAlignment="1">
      <alignment horizontal="center" vertical="center" wrapText="1" shrinkToFit="1"/>
    </xf>
    <xf numFmtId="0" fontId="2" fillId="0" borderId="0" xfId="0" applyFont="1" applyFill="1" applyBorder="1" applyAlignment="1">
      <alignment horizontal="right" vertical="center"/>
    </xf>
    <xf numFmtId="196" fontId="2" fillId="0" borderId="0" xfId="0" applyNumberFormat="1" applyFont="1" applyFill="1" applyBorder="1" applyAlignment="1">
      <alignment horizontal="right" vertical="center"/>
    </xf>
    <xf numFmtId="0" fontId="4" fillId="0" borderId="3" xfId="0" applyFont="1" applyFill="1" applyBorder="1" applyAlignment="1">
      <alignment horizontal="center" vertical="center"/>
    </xf>
    <xf numFmtId="0" fontId="4" fillId="0" borderId="3" xfId="0" applyNumberFormat="1" applyFont="1" applyFill="1" applyBorder="1" applyAlignment="1">
      <alignment horizontal="center" vertical="center"/>
    </xf>
    <xf numFmtId="0" fontId="4" fillId="0" borderId="3" xfId="0" applyNumberFormat="1" applyFont="1" applyFill="1" applyBorder="1" applyAlignment="1">
      <alignment/>
    </xf>
    <xf numFmtId="197" fontId="4" fillId="0" borderId="3" xfId="0" applyNumberFormat="1" applyFont="1" applyFill="1" applyBorder="1" applyAlignment="1">
      <alignment horizontal="center" vertical="center" wrapText="1"/>
    </xf>
    <xf numFmtId="197" fontId="2" fillId="41" borderId="3" xfId="0" applyNumberFormat="1" applyFont="1" applyFill="1" applyBorder="1" applyAlignment="1">
      <alignment horizontal="center" vertical="center" wrapText="1"/>
    </xf>
    <xf numFmtId="0" fontId="4" fillId="0" borderId="0" xfId="0" applyFont="1" applyFill="1" applyAlignment="1">
      <alignment vertical="center" wrapText="1" shrinkToFit="1"/>
    </xf>
    <xf numFmtId="0" fontId="2" fillId="0" borderId="0" xfId="0" applyFont="1" applyFill="1" applyAlignment="1">
      <alignment horizontal="right" vertical="center"/>
    </xf>
    <xf numFmtId="3" fontId="4" fillId="0" borderId="0" xfId="0" applyNumberFormat="1" applyFont="1" applyFill="1" applyBorder="1" applyAlignment="1">
      <alignment horizontal="center" vertical="center" wrapText="1"/>
    </xf>
    <xf numFmtId="196" fontId="2"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1" xfId="0" applyFont="1" applyFill="1" applyBorder="1" applyAlignment="1">
      <alignment horizontal="center" vertical="center"/>
    </xf>
    <xf numFmtId="3" fontId="4" fillId="0" borderId="3" xfId="0" applyNumberFormat="1" applyFont="1" applyFill="1" applyBorder="1" applyAlignment="1">
      <alignment horizontal="center" vertical="center" wrapText="1"/>
    </xf>
    <xf numFmtId="197" fontId="6" fillId="0" borderId="3" xfId="0" applyNumberFormat="1" applyFont="1" applyFill="1" applyBorder="1" applyAlignment="1">
      <alignment horizontal="center" vertical="center" wrapText="1"/>
    </xf>
    <xf numFmtId="198" fontId="6" fillId="0" borderId="3" xfId="0" applyNumberFormat="1" applyFont="1" applyFill="1" applyBorder="1" applyAlignment="1">
      <alignment horizontal="right" vertical="center" wrapText="1"/>
    </xf>
    <xf numFmtId="197" fontId="7" fillId="41" borderId="3" xfId="0" applyNumberFormat="1" applyFont="1" applyFill="1" applyBorder="1" applyAlignment="1">
      <alignment horizontal="center" vertical="center" wrapText="1"/>
    </xf>
    <xf numFmtId="197" fontId="7" fillId="0" borderId="3" xfId="0" applyNumberFormat="1" applyFont="1" applyFill="1" applyBorder="1" applyAlignment="1">
      <alignment horizontal="center" vertical="center" wrapText="1"/>
    </xf>
    <xf numFmtId="198" fontId="7" fillId="0" borderId="3" xfId="0" applyNumberFormat="1" applyFont="1" applyFill="1" applyBorder="1" applyAlignment="1">
      <alignment horizontal="right" vertical="center" wrapText="1"/>
    </xf>
    <xf numFmtId="198" fontId="6" fillId="41" borderId="3" xfId="0" applyNumberFormat="1" applyFont="1" applyFill="1" applyBorder="1" applyAlignment="1">
      <alignment horizontal="center" vertical="center" wrapText="1"/>
    </xf>
    <xf numFmtId="198" fontId="6" fillId="0" borderId="3" xfId="0" applyNumberFormat="1" applyFont="1" applyFill="1" applyBorder="1" applyAlignment="1">
      <alignment horizontal="center" vertical="center" wrapText="1"/>
    </xf>
    <xf numFmtId="0" fontId="4" fillId="0" borderId="0" xfId="0" applyFont="1" applyFill="1" applyBorder="1" applyAlignment="1">
      <alignment vertical="center" wrapText="1" shrinkToFit="1"/>
    </xf>
    <xf numFmtId="0" fontId="4" fillId="0" borderId="23" xfId="0" applyFont="1" applyFill="1" applyBorder="1" applyAlignment="1">
      <alignment horizontal="center" vertical="center"/>
    </xf>
    <xf numFmtId="198" fontId="2" fillId="0" borderId="0" xfId="0" applyNumberFormat="1" applyFont="1" applyFill="1" applyBorder="1" applyAlignment="1">
      <alignment horizontal="center" vertical="center" wrapText="1"/>
    </xf>
    <xf numFmtId="198" fontId="2" fillId="0" borderId="0" xfId="0" applyNumberFormat="1" applyFont="1" applyFill="1" applyBorder="1" applyAlignment="1">
      <alignment horizontal="center" vertical="center"/>
    </xf>
    <xf numFmtId="0" fontId="4" fillId="0" borderId="0" xfId="0" applyFont="1" applyFill="1" applyAlignment="1">
      <alignment horizontal="right" vertical="center"/>
    </xf>
    <xf numFmtId="199" fontId="6" fillId="0" borderId="3" xfId="0" applyNumberFormat="1" applyFont="1" applyFill="1" applyBorder="1" applyAlignment="1">
      <alignment horizontal="center" vertical="center" wrapText="1"/>
    </xf>
    <xf numFmtId="199" fontId="7" fillId="41" borderId="3" xfId="0" applyNumberFormat="1" applyFont="1" applyFill="1" applyBorder="1" applyAlignment="1">
      <alignment horizontal="center" vertical="center" wrapText="1"/>
    </xf>
    <xf numFmtId="199" fontId="7" fillId="0" borderId="3" xfId="0" applyNumberFormat="1" applyFont="1" applyFill="1" applyBorder="1" applyAlignment="1">
      <alignment horizontal="center" vertical="center" wrapText="1"/>
    </xf>
    <xf numFmtId="3" fontId="4" fillId="0" borderId="24" xfId="0" applyNumberFormat="1" applyFont="1" applyFill="1" applyBorder="1" applyAlignment="1">
      <alignment vertical="center" wrapText="1"/>
    </xf>
    <xf numFmtId="198" fontId="2" fillId="0" borderId="0" xfId="0" applyNumberFormat="1" applyFont="1" applyFill="1" applyBorder="1" applyAlignment="1">
      <alignment vertical="center"/>
    </xf>
    <xf numFmtId="201" fontId="6" fillId="0" borderId="3" xfId="0" applyNumberFormat="1" applyFont="1" applyFill="1" applyBorder="1" applyAlignment="1">
      <alignment horizontal="center" vertical="center" wrapText="1"/>
    </xf>
    <xf numFmtId="201" fontId="7" fillId="41" borderId="3" xfId="0" applyNumberFormat="1" applyFont="1" applyFill="1" applyBorder="1" applyAlignment="1">
      <alignment horizontal="center" vertical="center" wrapText="1"/>
    </xf>
    <xf numFmtId="202" fontId="7" fillId="41" borderId="3" xfId="0" applyNumberFormat="1" applyFont="1" applyFill="1" applyBorder="1" applyAlignment="1">
      <alignment horizontal="center" vertical="center" wrapText="1"/>
    </xf>
    <xf numFmtId="197" fontId="6" fillId="41" borderId="3" xfId="0" applyNumberFormat="1" applyFont="1" applyFill="1" applyBorder="1" applyAlignment="1">
      <alignment horizontal="center" vertical="center" wrapText="1"/>
    </xf>
    <xf numFmtId="0" fontId="11" fillId="0" borderId="0" xfId="0" applyFont="1" applyFill="1" applyAlignment="1">
      <alignment vertical="center"/>
    </xf>
    <xf numFmtId="0" fontId="4" fillId="0" borderId="0" xfId="0" applyFont="1" applyFill="1" applyBorder="1" applyAlignment="1">
      <alignment vertical="center"/>
    </xf>
    <xf numFmtId="0" fontId="12" fillId="0" borderId="0" xfId="0" applyFont="1" applyFill="1" applyAlignment="1">
      <alignment horizontal="center" vertical="center"/>
    </xf>
    <xf numFmtId="0" fontId="2" fillId="0" borderId="0" xfId="0" applyFont="1" applyFill="1" applyBorder="1" applyAlignment="1">
      <alignment vertical="center"/>
    </xf>
    <xf numFmtId="0" fontId="13" fillId="0" borderId="3" xfId="0" applyFont="1" applyFill="1" applyBorder="1" applyAlignment="1">
      <alignment horizontal="left" vertical="center" wrapText="1"/>
    </xf>
    <xf numFmtId="0" fontId="14" fillId="0" borderId="3" xfId="0" applyFont="1" applyFill="1" applyBorder="1" applyAlignment="1">
      <alignment horizontal="left" vertical="center" wrapText="1"/>
    </xf>
    <xf numFmtId="202" fontId="14" fillId="0" borderId="23" xfId="0" applyNumberFormat="1" applyFont="1" applyFill="1" applyBorder="1" applyAlignment="1">
      <alignment horizontal="center" vertical="center" wrapText="1"/>
    </xf>
    <xf numFmtId="202" fontId="14" fillId="0" borderId="25"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23" xfId="0" applyNumberFormat="1" applyFont="1" applyFill="1" applyBorder="1" applyAlignment="1">
      <alignment horizontal="center" vertical="center"/>
    </xf>
    <xf numFmtId="49" fontId="4" fillId="0" borderId="3" xfId="0" applyNumberFormat="1" applyFont="1" applyFill="1" applyBorder="1" applyAlignment="1">
      <alignment horizontal="left" vertical="center" wrapText="1"/>
    </xf>
    <xf numFmtId="0" fontId="5" fillId="0" borderId="0" xfId="0" applyFont="1" applyFill="1" applyAlignment="1">
      <alignment vertical="center"/>
    </xf>
    <xf numFmtId="200" fontId="4" fillId="0" borderId="3" xfId="0" applyNumberFormat="1" applyFont="1" applyFill="1" applyBorder="1" applyAlignment="1">
      <alignment horizontal="center" vertical="center" wrapText="1"/>
    </xf>
    <xf numFmtId="197" fontId="2" fillId="0" borderId="3" xfId="0" applyNumberFormat="1" applyFont="1" applyFill="1" applyBorder="1" applyAlignment="1">
      <alignment horizontal="center" vertical="center" wrapText="1"/>
    </xf>
    <xf numFmtId="200" fontId="2" fillId="0" borderId="3" xfId="0" applyNumberFormat="1" applyFont="1" applyFill="1" applyBorder="1" applyAlignment="1">
      <alignment horizontal="center" vertical="center" wrapText="1"/>
    </xf>
    <xf numFmtId="0" fontId="4" fillId="0" borderId="0" xfId="0" applyFont="1" applyFill="1" applyBorder="1" applyAlignment="1">
      <alignment horizontal="right" vertical="center"/>
    </xf>
    <xf numFmtId="1" fontId="4"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2" fillId="0" borderId="3" xfId="0" applyFont="1" applyFill="1" applyBorder="1" applyAlignment="1">
      <alignment horizontal="left" vertical="center"/>
    </xf>
    <xf numFmtId="0" fontId="2" fillId="0" borderId="3" xfId="0" applyFont="1" applyFill="1" applyBorder="1" applyAlignment="1">
      <alignment horizontal="center" vertical="center"/>
    </xf>
    <xf numFmtId="0" fontId="15" fillId="0" borderId="0" xfId="0" applyFont="1" applyFill="1" applyBorder="1" applyAlignment="1">
      <alignment vertical="center"/>
    </xf>
    <xf numFmtId="201" fontId="13" fillId="0" borderId="3" xfId="0" applyNumberFormat="1" applyFont="1" applyFill="1" applyBorder="1" applyAlignment="1">
      <alignment horizontal="center" vertical="center" wrapText="1"/>
    </xf>
    <xf numFmtId="201" fontId="14" fillId="0" borderId="3" xfId="0" applyNumberFormat="1" applyFont="1" applyFill="1" applyBorder="1" applyAlignment="1">
      <alignment horizontal="center" vertical="center" wrapText="1"/>
    </xf>
    <xf numFmtId="198" fontId="4" fillId="0" borderId="0" xfId="0" applyNumberFormat="1" applyFont="1" applyFill="1" applyBorder="1" applyAlignment="1">
      <alignment horizontal="center" vertical="center" wrapText="1"/>
    </xf>
    <xf numFmtId="0" fontId="4" fillId="0" borderId="26" xfId="0" applyFont="1" applyFill="1" applyBorder="1" applyAlignment="1">
      <alignment horizontal="center" vertical="center" wrapText="1"/>
    </xf>
    <xf numFmtId="197" fontId="4" fillId="41" borderId="3" xfId="0" applyNumberFormat="1" applyFont="1" applyFill="1" applyBorder="1" applyAlignment="1">
      <alignment horizontal="center" vertical="center" wrapText="1"/>
    </xf>
    <xf numFmtId="200" fontId="4" fillId="41" borderId="3" xfId="0" applyNumberFormat="1" applyFont="1" applyFill="1" applyBorder="1" applyAlignment="1">
      <alignment horizontal="center" vertical="center" wrapText="1"/>
    </xf>
    <xf numFmtId="196" fontId="4" fillId="0" borderId="3" xfId="0" applyNumberFormat="1" applyFont="1" applyFill="1" applyBorder="1" applyAlignment="1">
      <alignment horizontal="center" vertical="center"/>
    </xf>
    <xf numFmtId="196" fontId="2" fillId="0" borderId="3" xfId="0" applyNumberFormat="1" applyFont="1" applyFill="1" applyBorder="1" applyAlignment="1">
      <alignment horizontal="center" vertical="center"/>
    </xf>
    <xf numFmtId="0" fontId="4" fillId="0" borderId="3" xfId="0" applyFont="1" applyFill="1" applyBorder="1" applyAlignment="1">
      <alignment horizontal="left" vertical="center" wrapText="1"/>
    </xf>
    <xf numFmtId="0" fontId="2" fillId="0" borderId="3" xfId="0" applyFont="1" applyFill="1" applyBorder="1" applyAlignment="1">
      <alignment horizontal="left" vertical="center" wrapText="1"/>
    </xf>
    <xf numFmtId="198" fontId="4" fillId="0" borderId="0" xfId="0" applyNumberFormat="1" applyFont="1" applyFill="1" applyAlignment="1">
      <alignment vertical="center"/>
    </xf>
    <xf numFmtId="0" fontId="4" fillId="0" borderId="0" xfId="0" applyFont="1" applyFill="1" applyAlignment="1">
      <alignment/>
    </xf>
    <xf numFmtId="0" fontId="10" fillId="0" borderId="0" xfId="0" applyFont="1" applyFill="1" applyAlignment="1">
      <alignment/>
    </xf>
    <xf numFmtId="0" fontId="4" fillId="0" borderId="3" xfId="289" applyFont="1" applyFill="1" applyBorder="1" applyAlignment="1">
      <alignment horizontal="center" vertical="center"/>
      <protection/>
    </xf>
    <xf numFmtId="0" fontId="2" fillId="0" borderId="3" xfId="289" applyFont="1" applyFill="1" applyBorder="1" applyAlignment="1">
      <alignment horizontal="left" vertical="center"/>
      <protection/>
    </xf>
    <xf numFmtId="0" fontId="4" fillId="0" borderId="3" xfId="289" applyNumberFormat="1" applyFont="1" applyFill="1" applyBorder="1" applyAlignment="1">
      <alignment horizontal="center" vertical="center" wrapText="1"/>
      <protection/>
    </xf>
    <xf numFmtId="198" fontId="4" fillId="41" borderId="3" xfId="289" applyNumberFormat="1" applyFont="1" applyFill="1" applyBorder="1" applyAlignment="1">
      <alignment horizontal="center" vertical="center" wrapText="1"/>
      <protection/>
    </xf>
    <xf numFmtId="0" fontId="4" fillId="0" borderId="3" xfId="289" applyNumberFormat="1" applyFont="1" applyFill="1" applyBorder="1" applyAlignment="1">
      <alignment horizontal="left" vertical="center" wrapText="1"/>
      <protection/>
    </xf>
    <xf numFmtId="0" fontId="4" fillId="0" borderId="3" xfId="289" applyNumberFormat="1" applyFont="1" applyFill="1" applyBorder="1" applyAlignment="1">
      <alignment horizontal="left" vertical="top" wrapText="1"/>
      <protection/>
    </xf>
    <xf numFmtId="0" fontId="4" fillId="0" borderId="3" xfId="289" applyFont="1" applyFill="1" applyBorder="1" applyAlignment="1">
      <alignment horizontal="center" vertical="center" wrapText="1"/>
      <protection/>
    </xf>
    <xf numFmtId="198" fontId="4" fillId="0" borderId="3" xfId="289" applyNumberFormat="1" applyFont="1" applyFill="1" applyBorder="1" applyAlignment="1">
      <alignment horizontal="center" vertical="center" wrapText="1"/>
      <protection/>
    </xf>
    <xf numFmtId="49" fontId="4" fillId="0" borderId="3" xfId="289" applyNumberFormat="1" applyFont="1" applyFill="1" applyBorder="1" applyAlignment="1">
      <alignment horizontal="left" vertical="center" wrapText="1"/>
      <protection/>
    </xf>
    <xf numFmtId="0" fontId="8" fillId="0" borderId="0" xfId="0" applyFont="1" applyFill="1" applyBorder="1" applyAlignment="1">
      <alignment horizontal="left" vertical="center" wrapText="1"/>
    </xf>
    <xf numFmtId="198" fontId="4" fillId="0" borderId="0" xfId="0" applyNumberFormat="1" applyFont="1" applyFill="1" applyBorder="1" applyAlignment="1">
      <alignment vertical="center" wrapText="1"/>
    </xf>
    <xf numFmtId="0" fontId="4" fillId="0" borderId="0" xfId="0" applyFont="1" applyFill="1" applyBorder="1" applyAlignment="1">
      <alignment horizontal="left" vertical="center"/>
    </xf>
    <xf numFmtId="0" fontId="16" fillId="0" borderId="0" xfId="0" applyFont="1" applyFill="1" applyAlignment="1">
      <alignment/>
    </xf>
    <xf numFmtId="0" fontId="4" fillId="0" borderId="3" xfId="297" applyFont="1" applyFill="1" applyBorder="1" applyAlignment="1">
      <alignment horizontal="center" vertical="center"/>
      <protection/>
    </xf>
    <xf numFmtId="0" fontId="4" fillId="0" borderId="22" xfId="0" applyFont="1" applyFill="1" applyBorder="1" applyAlignment="1">
      <alignment horizontal="center" vertical="center" wrapText="1"/>
    </xf>
    <xf numFmtId="0" fontId="14" fillId="0" borderId="3" xfId="0" applyNumberFormat="1" applyFont="1" applyFill="1" applyBorder="1" applyAlignment="1">
      <alignment horizontal="center" vertical="center"/>
    </xf>
    <xf numFmtId="201" fontId="13" fillId="41" borderId="3" xfId="0" applyNumberFormat="1" applyFont="1" applyFill="1" applyBorder="1" applyAlignment="1">
      <alignment horizontal="center" vertical="center" wrapText="1"/>
    </xf>
    <xf numFmtId="196" fontId="13" fillId="0" borderId="3" xfId="347" applyNumberFormat="1" applyFont="1" applyFill="1" applyBorder="1" applyAlignment="1">
      <alignment horizontal="right" vertical="center" wrapText="1"/>
    </xf>
    <xf numFmtId="196" fontId="14" fillId="0" borderId="3" xfId="347" applyNumberFormat="1" applyFont="1" applyFill="1" applyBorder="1" applyAlignment="1">
      <alignment horizontal="right" vertical="center" wrapText="1"/>
    </xf>
    <xf numFmtId="203" fontId="14" fillId="0" borderId="3"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3" fillId="0" borderId="0" xfId="297" applyFont="1" applyFill="1">
      <alignment/>
      <protection/>
    </xf>
    <xf numFmtId="0" fontId="2" fillId="0" borderId="0" xfId="0" applyFont="1" applyFill="1" applyAlignment="1">
      <alignment vertical="center"/>
    </xf>
    <xf numFmtId="0" fontId="2" fillId="7" borderId="23" xfId="297" applyFont="1" applyFill="1" applyBorder="1" applyAlignment="1">
      <alignment horizontal="left" vertical="center" wrapText="1"/>
      <protection/>
    </xf>
    <xf numFmtId="0" fontId="2" fillId="0" borderId="25" xfId="297" applyFont="1" applyFill="1" applyBorder="1" applyAlignment="1">
      <alignment horizontal="left" vertical="center" wrapText="1"/>
      <protection/>
    </xf>
    <xf numFmtId="0" fontId="2" fillId="0" borderId="27" xfId="297" applyFont="1" applyFill="1" applyBorder="1" applyAlignment="1">
      <alignment horizontal="left" vertical="center" wrapText="1"/>
      <protection/>
    </xf>
    <xf numFmtId="0" fontId="2" fillId="0" borderId="26" xfId="0" applyFont="1" applyFill="1" applyBorder="1" applyAlignment="1">
      <alignment horizontal="left" vertical="center" wrapText="1"/>
    </xf>
    <xf numFmtId="0" fontId="2" fillId="0" borderId="26" xfId="0" applyFont="1" applyFill="1" applyBorder="1" applyAlignment="1">
      <alignment horizontal="center" vertical="center"/>
    </xf>
    <xf numFmtId="204" fontId="2" fillId="43" borderId="3" xfId="0" applyNumberFormat="1" applyFont="1" applyFill="1" applyBorder="1" applyAlignment="1">
      <alignment horizontal="center" vertical="center" wrapText="1"/>
    </xf>
    <xf numFmtId="202" fontId="2" fillId="0" borderId="3" xfId="0" applyNumberFormat="1" applyFont="1" applyFill="1" applyBorder="1" applyAlignment="1">
      <alignment horizontal="center" vertical="center" wrapText="1"/>
    </xf>
    <xf numFmtId="196" fontId="2" fillId="0" borderId="3" xfId="347" applyNumberFormat="1" applyFont="1" applyFill="1" applyBorder="1" applyAlignment="1">
      <alignment horizontal="right" vertical="center" wrapText="1"/>
    </xf>
    <xf numFmtId="204" fontId="4" fillId="0" borderId="3" xfId="0" applyNumberFormat="1" applyFont="1" applyFill="1" applyBorder="1" applyAlignment="1">
      <alignment horizontal="center" vertical="center" wrapText="1"/>
    </xf>
    <xf numFmtId="202" fontId="4" fillId="0" borderId="3" xfId="0" applyNumberFormat="1" applyFont="1" applyFill="1" applyBorder="1" applyAlignment="1">
      <alignment horizontal="center" vertical="center" wrapText="1"/>
    </xf>
    <xf numFmtId="196" fontId="4" fillId="0" borderId="3" xfId="347" applyNumberFormat="1" applyFont="1" applyFill="1" applyBorder="1" applyAlignment="1">
      <alignment horizontal="right" vertical="center" wrapText="1"/>
    </xf>
    <xf numFmtId="204" fontId="4" fillId="41" borderId="3" xfId="0" applyNumberFormat="1" applyFont="1" applyFill="1" applyBorder="1" applyAlignment="1">
      <alignment horizontal="center" vertical="center" wrapText="1"/>
    </xf>
    <xf numFmtId="190" fontId="4" fillId="0" borderId="3" xfId="0" applyNumberFormat="1" applyFont="1" applyFill="1" applyBorder="1" applyAlignment="1">
      <alignment horizontal="center" vertical="center" wrapText="1"/>
    </xf>
    <xf numFmtId="201" fontId="4" fillId="0" borderId="3" xfId="0" applyNumberFormat="1" applyFont="1" applyFill="1" applyBorder="1" applyAlignment="1">
      <alignment horizontal="center" vertical="center" wrapText="1"/>
    </xf>
    <xf numFmtId="202" fontId="2" fillId="43" borderId="3" xfId="0" applyNumberFormat="1" applyFont="1" applyFill="1" applyBorder="1" applyAlignment="1">
      <alignment horizontal="center" vertical="center" wrapText="1"/>
    </xf>
    <xf numFmtId="201" fontId="2" fillId="0" borderId="3" xfId="0" applyNumberFormat="1" applyFont="1" applyFill="1" applyBorder="1" applyAlignment="1">
      <alignment horizontal="center" vertical="center" wrapText="1"/>
    </xf>
    <xf numFmtId="202" fontId="4" fillId="41" borderId="3" xfId="0" applyNumberFormat="1" applyFont="1" applyFill="1" applyBorder="1" applyAlignment="1">
      <alignment horizontal="center" vertical="center" wrapText="1"/>
    </xf>
    <xf numFmtId="202" fontId="4" fillId="0" borderId="3" xfId="347" applyNumberFormat="1" applyFont="1" applyFill="1" applyBorder="1" applyAlignment="1">
      <alignment horizontal="right" vertical="center" wrapText="1"/>
    </xf>
    <xf numFmtId="0" fontId="2" fillId="0" borderId="22" xfId="0" applyFont="1" applyFill="1" applyBorder="1" applyAlignment="1">
      <alignment horizontal="left" vertical="center" wrapText="1"/>
    </xf>
    <xf numFmtId="0" fontId="2" fillId="0" borderId="22" xfId="0" applyFont="1" applyFill="1" applyBorder="1" applyAlignment="1">
      <alignment horizontal="center" vertical="center"/>
    </xf>
    <xf numFmtId="203" fontId="2" fillId="0" borderId="25" xfId="297" applyNumberFormat="1" applyFont="1" applyFill="1" applyBorder="1" applyAlignment="1">
      <alignment horizontal="left" vertical="center" wrapText="1"/>
      <protection/>
    </xf>
    <xf numFmtId="203" fontId="2" fillId="43" borderId="3" xfId="0" applyNumberFormat="1" applyFont="1" applyFill="1" applyBorder="1" applyAlignment="1">
      <alignment horizontal="center" vertical="center" wrapText="1"/>
    </xf>
    <xf numFmtId="190" fontId="2" fillId="0" borderId="3" xfId="0" applyNumberFormat="1" applyFont="1" applyFill="1" applyBorder="1" applyAlignment="1">
      <alignment horizontal="center" vertical="center" wrapText="1"/>
    </xf>
    <xf numFmtId="203" fontId="4" fillId="0" borderId="3" xfId="0" applyNumberFormat="1" applyFont="1" applyFill="1" applyBorder="1" applyAlignment="1">
      <alignment horizontal="center" vertical="center" wrapText="1"/>
    </xf>
    <xf numFmtId="201" fontId="2" fillId="43" borderId="3" xfId="0" applyNumberFormat="1" applyFont="1" applyFill="1" applyBorder="1" applyAlignment="1">
      <alignment horizontal="center" vertical="center" wrapText="1"/>
    </xf>
    <xf numFmtId="0" fontId="2" fillId="0" borderId="22" xfId="297" applyFont="1" applyFill="1" applyBorder="1" applyAlignment="1">
      <alignment horizontal="left" vertical="center" wrapText="1"/>
      <protection/>
    </xf>
    <xf numFmtId="203" fontId="4" fillId="41" borderId="3" xfId="0" applyNumberFormat="1" applyFont="1" applyFill="1" applyBorder="1" applyAlignment="1">
      <alignment horizontal="center" vertical="center" wrapText="1"/>
    </xf>
    <xf numFmtId="0" fontId="2" fillId="7" borderId="3" xfId="0" applyFont="1" applyFill="1" applyBorder="1" applyAlignment="1">
      <alignment horizontal="left" vertical="center" wrapText="1"/>
    </xf>
    <xf numFmtId="204" fontId="2" fillId="0" borderId="3" xfId="0" applyNumberFormat="1" applyFont="1" applyFill="1" applyBorder="1" applyAlignment="1">
      <alignment horizontal="center" vertical="center" wrapText="1"/>
    </xf>
    <xf numFmtId="0" fontId="4" fillId="0" borderId="3" xfId="0" applyFont="1" applyFill="1" applyBorder="1" applyAlignment="1" applyProtection="1">
      <alignment horizontal="left" vertical="center" wrapText="1"/>
      <protection locked="0"/>
    </xf>
    <xf numFmtId="204" fontId="4" fillId="43" borderId="3" xfId="0" applyNumberFormat="1" applyFont="1" applyFill="1" applyBorder="1" applyAlignment="1">
      <alignment horizontal="center" vertical="center" wrapText="1"/>
    </xf>
    <xf numFmtId="0" fontId="2" fillId="0" borderId="0" xfId="297" applyFont="1" applyFill="1" applyBorder="1" applyAlignment="1">
      <alignment vertical="center"/>
      <protection/>
    </xf>
    <xf numFmtId="0" fontId="2" fillId="0" borderId="0" xfId="297" applyFont="1" applyFill="1" applyBorder="1" applyAlignment="1">
      <alignment horizontal="center" vertical="center"/>
      <protection/>
    </xf>
    <xf numFmtId="0" fontId="4" fillId="0" borderId="0" xfId="297" applyFont="1" applyFill="1" applyBorder="1" applyAlignment="1">
      <alignment horizontal="center" vertical="center"/>
      <protection/>
    </xf>
    <xf numFmtId="0" fontId="4" fillId="0" borderId="0" xfId="297" applyFont="1" applyFill="1" applyBorder="1" applyAlignment="1">
      <alignment vertical="center"/>
      <protection/>
    </xf>
    <xf numFmtId="0" fontId="4" fillId="0" borderId="3" xfId="297" applyFont="1" applyFill="1" applyBorder="1" applyAlignment="1">
      <alignment horizontal="center" vertical="center" wrapText="1"/>
      <protection/>
    </xf>
    <xf numFmtId="0" fontId="12" fillId="0" borderId="3"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2" fillId="0" borderId="3" xfId="297" applyFont="1" applyFill="1" applyBorder="1" applyAlignment="1">
      <alignment horizontal="left" vertical="center" wrapText="1"/>
      <protection/>
    </xf>
    <xf numFmtId="0" fontId="4" fillId="0" borderId="3" xfId="297" applyFont="1" applyFill="1" applyBorder="1" applyAlignment="1">
      <alignment horizontal="left" vertical="center" wrapText="1"/>
      <protection/>
    </xf>
    <xf numFmtId="190" fontId="4" fillId="41" borderId="3" xfId="0" applyNumberFormat="1" applyFont="1" applyFill="1" applyBorder="1" applyAlignment="1">
      <alignment horizontal="center" vertical="center" wrapText="1"/>
    </xf>
    <xf numFmtId="196" fontId="4" fillId="43" borderId="3" xfId="0" applyNumberFormat="1" applyFont="1" applyFill="1" applyBorder="1" applyAlignment="1">
      <alignment horizontal="center" vertical="center" wrapText="1"/>
    </xf>
    <xf numFmtId="202" fontId="4" fillId="0" borderId="3" xfId="347" applyNumberFormat="1" applyFont="1" applyFill="1" applyBorder="1" applyAlignment="1">
      <alignment horizontal="center" vertical="center" wrapText="1"/>
    </xf>
    <xf numFmtId="190" fontId="2" fillId="43" borderId="3" xfId="0" applyNumberFormat="1" applyFont="1" applyFill="1" applyBorder="1" applyAlignment="1">
      <alignment horizontal="center" vertical="center" wrapText="1"/>
    </xf>
    <xf numFmtId="0" fontId="2" fillId="0" borderId="3" xfId="297" applyFont="1" applyFill="1" applyBorder="1" applyAlignment="1">
      <alignment horizontal="center" vertical="center"/>
      <protection/>
    </xf>
    <xf numFmtId="0" fontId="4" fillId="0" borderId="0" xfId="297" applyFont="1" applyFill="1" applyBorder="1" applyAlignment="1">
      <alignment horizontal="left" vertical="center" wrapText="1"/>
      <protection/>
    </xf>
    <xf numFmtId="0" fontId="4" fillId="0" borderId="0" xfId="0" applyFont="1" applyFill="1" applyAlignment="1">
      <alignment horizontal="left" vertical="center"/>
    </xf>
    <xf numFmtId="0" fontId="4" fillId="0" borderId="0" xfId="297" applyFont="1" applyFill="1" applyBorder="1" applyAlignment="1">
      <alignment vertical="center" wrapText="1"/>
      <protection/>
    </xf>
    <xf numFmtId="0" fontId="2" fillId="0" borderId="0" xfId="0" applyFont="1" applyFill="1" applyBorder="1" applyAlignment="1">
      <alignment horizontal="center" vertical="center" wrapText="1"/>
    </xf>
    <xf numFmtId="0" fontId="7" fillId="0" borderId="3" xfId="0" applyFont="1" applyFill="1" applyBorder="1" applyAlignment="1">
      <alignment horizontal="left" vertical="center" wrapText="1"/>
    </xf>
    <xf numFmtId="0" fontId="6" fillId="0" borderId="3" xfId="0" applyFont="1" applyFill="1" applyBorder="1" applyAlignment="1">
      <alignment horizontal="center" vertical="center"/>
    </xf>
    <xf numFmtId="202" fontId="7" fillId="0" borderId="3" xfId="0" applyNumberFormat="1" applyFont="1" applyFill="1" applyBorder="1" applyAlignment="1">
      <alignment horizontal="center" vertical="center" wrapText="1"/>
    </xf>
    <xf numFmtId="202" fontId="6" fillId="0" borderId="3" xfId="0" applyNumberFormat="1" applyFont="1" applyFill="1" applyBorder="1" applyAlignment="1">
      <alignment horizontal="center" vertical="center" wrapText="1"/>
    </xf>
    <xf numFmtId="202" fontId="6" fillId="0" borderId="3" xfId="347" applyNumberFormat="1" applyFont="1" applyFill="1" applyBorder="1" applyAlignment="1">
      <alignment horizontal="right" vertical="center" wrapText="1"/>
    </xf>
    <xf numFmtId="0" fontId="6" fillId="0" borderId="3" xfId="0" applyFont="1" applyFill="1" applyBorder="1" applyAlignment="1">
      <alignment horizontal="left" vertical="center" wrapText="1"/>
    </xf>
    <xf numFmtId="0" fontId="6" fillId="0" borderId="3" xfId="0" applyFont="1" applyFill="1" applyBorder="1" applyAlignment="1">
      <alignment horizontal="center" vertical="center" wrapText="1"/>
    </xf>
    <xf numFmtId="196" fontId="6" fillId="0" borderId="3" xfId="0" applyNumberFormat="1" applyFont="1" applyFill="1" applyBorder="1" applyAlignment="1">
      <alignment horizontal="center" vertical="center" wrapText="1"/>
    </xf>
    <xf numFmtId="196" fontId="6" fillId="0" borderId="3" xfId="347" applyNumberFormat="1" applyFont="1" applyFill="1" applyBorder="1" applyAlignment="1">
      <alignment horizontal="right" vertical="center" wrapText="1"/>
    </xf>
    <xf numFmtId="0" fontId="7" fillId="57" borderId="3" xfId="0" applyFont="1" applyFill="1" applyBorder="1" applyAlignment="1">
      <alignment horizontal="left" vertical="center" wrapText="1"/>
    </xf>
    <xf numFmtId="0" fontId="7" fillId="0" borderId="3" xfId="0" applyFont="1" applyFill="1" applyBorder="1" applyAlignment="1">
      <alignment horizontal="center" vertical="center"/>
    </xf>
    <xf numFmtId="202" fontId="7" fillId="43" borderId="3" xfId="0" applyNumberFormat="1" applyFont="1" applyFill="1" applyBorder="1" applyAlignment="1">
      <alignment horizontal="center" vertical="center" wrapText="1"/>
    </xf>
    <xf numFmtId="202" fontId="7" fillId="0" borderId="3" xfId="347" applyNumberFormat="1" applyFont="1" applyFill="1" applyBorder="1" applyAlignment="1">
      <alignment horizontal="right" vertical="center" wrapText="1"/>
    </xf>
    <xf numFmtId="202" fontId="6" fillId="41" borderId="3" xfId="0" applyNumberFormat="1" applyFont="1" applyFill="1" applyBorder="1" applyAlignment="1">
      <alignment horizontal="center" vertical="center" wrapText="1"/>
    </xf>
    <xf numFmtId="0" fontId="7" fillId="0" borderId="3" xfId="0" applyFont="1" applyFill="1" applyBorder="1" applyAlignment="1">
      <alignment horizontal="left" vertical="center" wrapText="1" shrinkToFit="1"/>
    </xf>
    <xf numFmtId="49" fontId="6" fillId="0" borderId="3" xfId="0" applyNumberFormat="1" applyFont="1" applyFill="1" applyBorder="1" applyAlignment="1">
      <alignment horizontal="left" vertical="center" wrapText="1"/>
    </xf>
    <xf numFmtId="202" fontId="6" fillId="0" borderId="3" xfId="0" applyNumberFormat="1" applyFont="1" applyFill="1" applyBorder="1" applyAlignment="1">
      <alignment horizontal="left" vertical="center" wrapText="1"/>
    </xf>
    <xf numFmtId="49" fontId="6" fillId="57" borderId="3" xfId="0" applyNumberFormat="1" applyFont="1" applyFill="1" applyBorder="1" applyAlignment="1">
      <alignment horizontal="left" vertical="center" wrapText="1"/>
    </xf>
    <xf numFmtId="201" fontId="6" fillId="0" borderId="3" xfId="0" applyNumberFormat="1" applyFont="1" applyFill="1" applyBorder="1" applyAlignment="1">
      <alignment horizontal="left" vertical="center" wrapText="1"/>
    </xf>
    <xf numFmtId="0" fontId="4" fillId="58" borderId="0" xfId="0" applyFont="1" applyFill="1" applyAlignment="1">
      <alignment vertical="center"/>
    </xf>
    <xf numFmtId="196" fontId="6" fillId="0" borderId="3" xfId="0" applyNumberFormat="1" applyFont="1" applyFill="1" applyBorder="1" applyAlignment="1">
      <alignment horizontal="left" vertical="center" wrapText="1"/>
    </xf>
    <xf numFmtId="0" fontId="103" fillId="58" borderId="0" xfId="0" applyFont="1" applyFill="1" applyAlignment="1">
      <alignment vertical="center"/>
    </xf>
    <xf numFmtId="49" fontId="7" fillId="0" borderId="3" xfId="0" applyNumberFormat="1" applyFont="1" applyFill="1" applyBorder="1" applyAlignment="1">
      <alignment horizontal="left" vertical="center" wrapText="1"/>
    </xf>
    <xf numFmtId="202" fontId="7" fillId="7" borderId="3" xfId="0" applyNumberFormat="1" applyFont="1" applyFill="1" applyBorder="1" applyAlignment="1">
      <alignment horizontal="center" vertical="center" wrapText="1"/>
    </xf>
    <xf numFmtId="196" fontId="6" fillId="41" borderId="3" xfId="0" applyNumberFormat="1" applyFont="1" applyFill="1" applyBorder="1" applyAlignment="1">
      <alignment horizontal="center" vertical="center" wrapText="1"/>
    </xf>
    <xf numFmtId="196" fontId="7" fillId="4" borderId="3" xfId="0" applyNumberFormat="1" applyFont="1" applyFill="1" applyBorder="1" applyAlignment="1">
      <alignment horizontal="center" vertical="center" wrapText="1"/>
    </xf>
    <xf numFmtId="196" fontId="7" fillId="0" borderId="3" xfId="0" applyNumberFormat="1" applyFont="1" applyFill="1" applyBorder="1" applyAlignment="1">
      <alignment horizontal="center" vertical="center" wrapText="1"/>
    </xf>
    <xf numFmtId="196" fontId="7" fillId="0" borderId="3" xfId="347" applyNumberFormat="1" applyFont="1" applyFill="1" applyBorder="1" applyAlignment="1">
      <alignment horizontal="right" vertical="center" wrapText="1"/>
    </xf>
    <xf numFmtId="2" fontId="6" fillId="0" borderId="3" xfId="0" applyNumberFormat="1" applyFont="1" applyFill="1" applyBorder="1" applyAlignment="1">
      <alignment horizontal="center" vertical="center" wrapText="1"/>
    </xf>
    <xf numFmtId="2" fontId="6" fillId="0" borderId="3" xfId="347" applyNumberFormat="1" applyFont="1" applyFill="1" applyBorder="1" applyAlignment="1">
      <alignment horizontal="right" vertical="center" wrapText="1"/>
    </xf>
    <xf numFmtId="0" fontId="6" fillId="0" borderId="3" xfId="0" applyFont="1" applyFill="1" applyBorder="1" applyAlignment="1">
      <alignment horizontal="center"/>
    </xf>
    <xf numFmtId="0" fontId="7" fillId="0" borderId="3" xfId="0" applyFont="1" applyFill="1" applyBorder="1" applyAlignment="1">
      <alignment horizontal="center"/>
    </xf>
    <xf numFmtId="2" fontId="7" fillId="41" borderId="3" xfId="0" applyNumberFormat="1" applyFont="1" applyFill="1" applyBorder="1" applyAlignment="1">
      <alignment horizontal="center" vertical="center" wrapText="1"/>
    </xf>
    <xf numFmtId="2" fontId="7" fillId="0" borderId="3" xfId="0" applyNumberFormat="1" applyFont="1" applyFill="1" applyBorder="1" applyAlignment="1">
      <alignment horizontal="center" vertical="center" wrapText="1"/>
    </xf>
    <xf numFmtId="2" fontId="7" fillId="0" borderId="3" xfId="347" applyNumberFormat="1" applyFont="1" applyFill="1" applyBorder="1" applyAlignment="1">
      <alignment horizontal="right" vertical="center" wrapText="1"/>
    </xf>
    <xf numFmtId="0" fontId="17" fillId="0" borderId="0" xfId="0" applyFont="1" applyFill="1" applyBorder="1" applyAlignment="1">
      <alignment vertical="center"/>
    </xf>
    <xf numFmtId="0" fontId="4" fillId="0" borderId="0" xfId="0" applyFont="1" applyFill="1" applyBorder="1" applyAlignment="1">
      <alignment horizontal="left" vertical="justify"/>
    </xf>
    <xf numFmtId="0" fontId="4" fillId="0" borderId="23" xfId="0" applyFont="1" applyFill="1" applyBorder="1" applyAlignment="1">
      <alignment vertical="center"/>
    </xf>
    <xf numFmtId="0" fontId="4" fillId="0" borderId="27" xfId="0" applyFont="1" applyFill="1" applyBorder="1" applyAlignment="1">
      <alignment vertical="center"/>
    </xf>
    <xf numFmtId="0" fontId="18" fillId="0" borderId="3" xfId="0" applyFont="1" applyFill="1" applyBorder="1" applyAlignment="1">
      <alignment horizontal="left" vertical="center"/>
    </xf>
    <xf numFmtId="0" fontId="4" fillId="0" borderId="23" xfId="0" applyFont="1" applyFill="1" applyBorder="1" applyAlignment="1">
      <alignment vertical="center" wrapText="1"/>
    </xf>
    <xf numFmtId="0" fontId="4" fillId="0" borderId="3" xfId="0" applyFont="1" applyFill="1" applyBorder="1" applyAlignment="1">
      <alignment vertical="center"/>
    </xf>
    <xf numFmtId="0" fontId="4" fillId="0" borderId="27" xfId="0" applyFont="1" applyFill="1" applyBorder="1" applyAlignment="1">
      <alignment vertical="center" wrapText="1"/>
    </xf>
    <xf numFmtId="0" fontId="4" fillId="0" borderId="25" xfId="0" applyFont="1" applyFill="1" applyBorder="1" applyAlignment="1">
      <alignment vertical="center" wrapText="1"/>
    </xf>
    <xf numFmtId="0" fontId="4" fillId="0" borderId="3" xfId="0" applyFont="1" applyFill="1" applyBorder="1" applyAlignment="1">
      <alignment vertical="center" wrapText="1"/>
    </xf>
    <xf numFmtId="0" fontId="4" fillId="0" borderId="25" xfId="0" applyFont="1" applyFill="1" applyBorder="1" applyAlignment="1">
      <alignment vertical="center"/>
    </xf>
    <xf numFmtId="0" fontId="14" fillId="0" borderId="26" xfId="214" applyFont="1" applyFill="1" applyBorder="1" applyAlignment="1">
      <alignment horizontal="left" vertical="center" wrapText="1"/>
      <protection locked="0"/>
    </xf>
    <xf numFmtId="0" fontId="14" fillId="0" borderId="26" xfId="0" applyFont="1" applyFill="1" applyBorder="1" applyAlignment="1">
      <alignment horizontal="center" vertical="center" wrapText="1"/>
    </xf>
    <xf numFmtId="202" fontId="14" fillId="0" borderId="26" xfId="0" applyNumberFormat="1" applyFont="1" applyFill="1" applyBorder="1" applyAlignment="1">
      <alignment horizontal="center" vertical="center" wrapText="1"/>
    </xf>
    <xf numFmtId="205" fontId="14" fillId="0" borderId="26" xfId="0" applyNumberFormat="1" applyFont="1" applyFill="1" applyBorder="1" applyAlignment="1">
      <alignment horizontal="center" vertical="center" wrapText="1"/>
    </xf>
    <xf numFmtId="198" fontId="14" fillId="0" borderId="26" xfId="0" applyNumberFormat="1" applyFont="1" applyFill="1" applyBorder="1" applyAlignment="1">
      <alignment horizontal="right" vertical="center" wrapText="1"/>
    </xf>
    <xf numFmtId="0" fontId="14" fillId="0" borderId="3" xfId="214" applyFont="1" applyFill="1" applyBorder="1" applyAlignment="1">
      <alignment horizontal="left" vertical="center" wrapText="1"/>
      <protection locked="0"/>
    </xf>
    <xf numFmtId="0" fontId="14" fillId="0" borderId="3" xfId="0" applyFont="1" applyFill="1" applyBorder="1" applyAlignment="1">
      <alignment horizontal="center" vertical="center" wrapText="1"/>
    </xf>
    <xf numFmtId="205" fontId="14" fillId="0" borderId="3" xfId="0" applyNumberFormat="1" applyFont="1" applyFill="1" applyBorder="1" applyAlignment="1">
      <alignment horizontal="center" vertical="center" wrapText="1"/>
    </xf>
    <xf numFmtId="0" fontId="13" fillId="0" borderId="3" xfId="214" applyFont="1" applyFill="1" applyBorder="1" applyAlignment="1">
      <alignment horizontal="left" vertical="center" wrapText="1"/>
      <protection locked="0"/>
    </xf>
    <xf numFmtId="202" fontId="13" fillId="43" borderId="3" xfId="0" applyNumberFormat="1" applyFont="1" applyFill="1" applyBorder="1" applyAlignment="1">
      <alignment horizontal="center" vertical="center" wrapText="1"/>
    </xf>
    <xf numFmtId="205" fontId="13" fillId="0" borderId="3" xfId="0" applyNumberFormat="1" applyFont="1" applyFill="1" applyBorder="1" applyAlignment="1">
      <alignment horizontal="center" vertical="center" wrapText="1"/>
    </xf>
    <xf numFmtId="198" fontId="13" fillId="0" borderId="26" xfId="0" applyNumberFormat="1" applyFont="1" applyFill="1" applyBorder="1" applyAlignment="1">
      <alignment horizontal="right" vertical="center" wrapText="1"/>
    </xf>
    <xf numFmtId="0" fontId="14" fillId="0" borderId="3" xfId="0" applyFont="1" applyFill="1" applyBorder="1" applyAlignment="1">
      <alignment horizontal="center" vertical="center"/>
    </xf>
    <xf numFmtId="190" fontId="14" fillId="0" borderId="3" xfId="0" applyNumberFormat="1" applyFont="1" applyFill="1" applyBorder="1" applyAlignment="1">
      <alignment horizontal="center" vertical="center" wrapText="1"/>
    </xf>
    <xf numFmtId="0" fontId="14" fillId="0" borderId="3" xfId="0" applyFont="1" applyFill="1" applyBorder="1" applyAlignment="1">
      <alignment horizontal="left" vertical="center" wrapText="1" shrinkToFit="1"/>
    </xf>
    <xf numFmtId="0" fontId="13" fillId="0" borderId="3" xfId="0" applyFont="1" applyFill="1" applyBorder="1" applyAlignment="1" applyProtection="1">
      <alignment horizontal="left" vertical="center" wrapText="1"/>
      <protection locked="0"/>
    </xf>
    <xf numFmtId="190" fontId="13" fillId="0" borderId="3" xfId="0" applyNumberFormat="1" applyFont="1" applyFill="1" applyBorder="1" applyAlignment="1">
      <alignment horizontal="center" vertical="center" wrapText="1"/>
    </xf>
    <xf numFmtId="206" fontId="13" fillId="4" borderId="3" xfId="0" applyNumberFormat="1" applyFont="1" applyFill="1" applyBorder="1" applyAlignment="1">
      <alignment horizontal="center" vertical="center" wrapText="1"/>
    </xf>
    <xf numFmtId="190" fontId="14" fillId="0" borderId="26" xfId="0" applyNumberFormat="1" applyFont="1" applyFill="1" applyBorder="1" applyAlignment="1">
      <alignment horizontal="center" vertical="center" wrapText="1"/>
    </xf>
    <xf numFmtId="206" fontId="14" fillId="0" borderId="26" xfId="0" applyNumberFormat="1" applyFont="1" applyFill="1" applyBorder="1" applyAlignment="1">
      <alignment horizontal="center" vertical="center" wrapText="1"/>
    </xf>
    <xf numFmtId="1" fontId="14" fillId="0" borderId="3" xfId="0" applyNumberFormat="1" applyFont="1" applyFill="1" applyBorder="1" applyAlignment="1">
      <alignment horizontal="center" vertical="center" wrapText="1"/>
    </xf>
    <xf numFmtId="0" fontId="14" fillId="0" borderId="23" xfId="0" applyFont="1" applyFill="1" applyBorder="1" applyAlignment="1">
      <alignment horizontal="center" vertical="center" wrapText="1"/>
    </xf>
    <xf numFmtId="0" fontId="0" fillId="0" borderId="0" xfId="0" applyFill="1" applyAlignment="1">
      <alignment/>
    </xf>
    <xf numFmtId="202" fontId="13" fillId="7" borderId="3" xfId="0" applyNumberFormat="1" applyFont="1" applyFill="1" applyBorder="1" applyAlignment="1">
      <alignment horizontal="center" vertical="center" wrapText="1"/>
    </xf>
    <xf numFmtId="0" fontId="14" fillId="0" borderId="3" xfId="0" applyFont="1" applyFill="1" applyBorder="1" applyAlignment="1">
      <alignment horizontal="center"/>
    </xf>
    <xf numFmtId="0" fontId="14" fillId="0" borderId="26" xfId="297" applyFont="1" applyFill="1" applyBorder="1" applyAlignment="1">
      <alignment horizontal="left" vertical="center" wrapText="1"/>
      <protection/>
    </xf>
    <xf numFmtId="0" fontId="14" fillId="0" borderId="26" xfId="0" applyFont="1" applyFill="1" applyBorder="1" applyAlignment="1">
      <alignment horizontal="center" vertical="center"/>
    </xf>
    <xf numFmtId="0" fontId="14" fillId="0" borderId="3" xfId="297" applyFont="1" applyFill="1" applyBorder="1" applyAlignment="1">
      <alignment horizontal="left" vertical="center" wrapText="1"/>
      <protection/>
    </xf>
    <xf numFmtId="190" fontId="14" fillId="41" borderId="26" xfId="0" applyNumberFormat="1" applyFont="1" applyFill="1" applyBorder="1" applyAlignment="1">
      <alignment horizontal="center" vertical="center" wrapText="1"/>
    </xf>
    <xf numFmtId="190" fontId="21" fillId="0" borderId="3" xfId="0" applyNumberFormat="1" applyFont="1" applyFill="1" applyBorder="1" applyAlignment="1">
      <alignment horizontal="center" vertical="center" wrapText="1"/>
    </xf>
    <xf numFmtId="0" fontId="13" fillId="0" borderId="3" xfId="297" applyFont="1" applyFill="1" applyBorder="1" applyAlignment="1">
      <alignment horizontal="left" vertical="center" wrapText="1"/>
      <protection/>
    </xf>
    <xf numFmtId="202" fontId="14" fillId="43" borderId="3" xfId="0" applyNumberFormat="1" applyFont="1" applyFill="1" applyBorder="1" applyAlignment="1">
      <alignment horizontal="center" vertical="center" wrapText="1"/>
    </xf>
    <xf numFmtId="202" fontId="14" fillId="0" borderId="3" xfId="0" applyNumberFormat="1" applyFont="1" applyFill="1" applyBorder="1" applyAlignment="1">
      <alignment horizontal="center" vertical="center" wrapText="1"/>
    </xf>
    <xf numFmtId="202" fontId="14" fillId="0" borderId="26" xfId="0" applyNumberFormat="1" applyFont="1" applyFill="1" applyBorder="1" applyAlignment="1">
      <alignment horizontal="right" vertical="center" wrapText="1"/>
    </xf>
    <xf numFmtId="0" fontId="14" fillId="0" borderId="3" xfId="297" applyFont="1" applyFill="1" applyBorder="1" applyAlignment="1">
      <alignment horizontal="center" vertical="center"/>
      <protection/>
    </xf>
    <xf numFmtId="196" fontId="13" fillId="0" borderId="26" xfId="0" applyNumberFormat="1" applyFont="1" applyFill="1" applyBorder="1" applyAlignment="1">
      <alignment horizontal="center" vertical="center" wrapText="1"/>
    </xf>
    <xf numFmtId="196" fontId="13" fillId="0" borderId="3" xfId="0" applyNumberFormat="1" applyFont="1" applyFill="1" applyBorder="1" applyAlignment="1">
      <alignment horizontal="center" vertical="center" wrapText="1"/>
    </xf>
    <xf numFmtId="0" fontId="14" fillId="0" borderId="3" xfId="0" applyFont="1" applyFill="1" applyBorder="1" applyAlignment="1" applyProtection="1">
      <alignment horizontal="left" vertical="center" wrapText="1"/>
      <protection locked="0"/>
    </xf>
    <xf numFmtId="196" fontId="14" fillId="0" borderId="26" xfId="0" applyNumberFormat="1" applyFont="1" applyFill="1" applyBorder="1" applyAlignment="1">
      <alignment horizontal="center" vertical="center" wrapText="1"/>
    </xf>
    <xf numFmtId="196" fontId="14" fillId="0" borderId="3" xfId="0" applyNumberFormat="1" applyFont="1" applyFill="1" applyBorder="1" applyAlignment="1">
      <alignment horizontal="center" vertical="center" wrapText="1"/>
    </xf>
    <xf numFmtId="0" fontId="13" fillId="0" borderId="26" xfId="0" applyFont="1" applyFill="1" applyBorder="1" applyAlignment="1" applyProtection="1">
      <alignment horizontal="left" vertical="center" wrapText="1"/>
      <protection locked="0"/>
    </xf>
    <xf numFmtId="0" fontId="14" fillId="0" borderId="22" xfId="0" applyFont="1" applyFill="1" applyBorder="1" applyAlignment="1">
      <alignment horizontal="center" vertical="center"/>
    </xf>
    <xf numFmtId="0" fontId="13" fillId="0" borderId="22" xfId="0" applyFont="1" applyFill="1" applyBorder="1" applyAlignment="1" applyProtection="1">
      <alignment horizontal="left" vertical="center" wrapText="1"/>
      <protection locked="0"/>
    </xf>
    <xf numFmtId="196" fontId="13" fillId="43" borderId="3" xfId="0" applyNumberFormat="1" applyFont="1" applyFill="1" applyBorder="1" applyAlignment="1">
      <alignment horizontal="center" vertical="center" wrapText="1"/>
    </xf>
    <xf numFmtId="0" fontId="14" fillId="0" borderId="26" xfId="0" applyNumberFormat="1" applyFont="1" applyFill="1" applyBorder="1" applyAlignment="1">
      <alignment horizontal="center" vertical="center"/>
    </xf>
    <xf numFmtId="202" fontId="13" fillId="43" borderId="26" xfId="0" applyNumberFormat="1" applyFont="1" applyFill="1" applyBorder="1" applyAlignment="1">
      <alignment horizontal="center" vertical="center" wrapText="1"/>
    </xf>
    <xf numFmtId="202" fontId="13" fillId="0" borderId="3" xfId="0" applyNumberFormat="1" applyFont="1" applyFill="1" applyBorder="1" applyAlignment="1">
      <alignment horizontal="center" vertical="center" wrapText="1"/>
    </xf>
    <xf numFmtId="202" fontId="14" fillId="3" borderId="26" xfId="0" applyNumberFormat="1" applyFont="1" applyFill="1" applyBorder="1" applyAlignment="1">
      <alignment horizontal="center" vertical="center" wrapText="1"/>
    </xf>
    <xf numFmtId="0" fontId="14" fillId="0" borderId="28" xfId="297" applyFont="1" applyFill="1" applyBorder="1" applyAlignment="1">
      <alignment horizontal="left" vertical="center" wrapText="1"/>
      <protection/>
    </xf>
    <xf numFmtId="0" fontId="14" fillId="0" borderId="28" xfId="0" applyNumberFormat="1" applyFont="1" applyFill="1" applyBorder="1" applyAlignment="1">
      <alignment horizontal="center" vertical="center"/>
    </xf>
    <xf numFmtId="202" fontId="14" fillId="3" borderId="28" xfId="0" applyNumberFormat="1" applyFont="1" applyFill="1" applyBorder="1" applyAlignment="1">
      <alignment horizontal="center" vertical="center" wrapText="1"/>
    </xf>
    <xf numFmtId="202" fontId="14" fillId="0" borderId="28" xfId="0" applyNumberFormat="1" applyFont="1" applyFill="1" applyBorder="1" applyAlignment="1">
      <alignment horizontal="center" vertical="center" wrapText="1"/>
    </xf>
    <xf numFmtId="198" fontId="14" fillId="0" borderId="28" xfId="0" applyNumberFormat="1" applyFont="1" applyFill="1" applyBorder="1" applyAlignment="1">
      <alignment horizontal="right" vertical="center" wrapText="1"/>
    </xf>
    <xf numFmtId="0" fontId="14" fillId="0" borderId="26" xfId="0" applyFont="1" applyFill="1" applyBorder="1" applyAlignment="1" applyProtection="1">
      <alignment horizontal="left" vertical="center" wrapText="1"/>
      <protection locked="0"/>
    </xf>
    <xf numFmtId="202" fontId="14" fillId="4" borderId="26" xfId="0" applyNumberFormat="1" applyFont="1" applyFill="1" applyBorder="1" applyAlignment="1">
      <alignment horizontal="center" vertical="center" wrapText="1"/>
    </xf>
    <xf numFmtId="202" fontId="14" fillId="4" borderId="3" xfId="0" applyNumberFormat="1" applyFont="1" applyFill="1" applyBorder="1" applyAlignment="1">
      <alignment horizontal="center" vertical="center" wrapText="1"/>
    </xf>
    <xf numFmtId="203" fontId="14" fillId="4" borderId="26" xfId="0" applyNumberFormat="1" applyFont="1" applyFill="1" applyBorder="1" applyAlignment="1">
      <alignment horizontal="center" vertical="center" wrapText="1"/>
    </xf>
    <xf numFmtId="201" fontId="14" fillId="4" borderId="26" xfId="0" applyNumberFormat="1" applyFont="1" applyFill="1" applyBorder="1" applyAlignment="1">
      <alignment horizontal="center" vertical="center" wrapText="1"/>
    </xf>
    <xf numFmtId="206" fontId="14" fillId="4" borderId="26" xfId="0" applyNumberFormat="1" applyFont="1" applyFill="1" applyBorder="1" applyAlignment="1">
      <alignment horizontal="center" vertical="center" wrapText="1"/>
    </xf>
    <xf numFmtId="206" fontId="14" fillId="4" borderId="3" xfId="0" applyNumberFormat="1" applyFont="1" applyFill="1" applyBorder="1" applyAlignment="1">
      <alignment horizontal="center" vertical="center" wrapText="1"/>
    </xf>
    <xf numFmtId="203" fontId="14" fillId="4" borderId="3" xfId="0" applyNumberFormat="1" applyFont="1" applyFill="1" applyBorder="1" applyAlignment="1">
      <alignment horizontal="center" vertical="center" wrapText="1"/>
    </xf>
    <xf numFmtId="201" fontId="14" fillId="4" borderId="3" xfId="0" applyNumberFormat="1" applyFont="1" applyFill="1" applyBorder="1" applyAlignment="1">
      <alignment horizontal="center" vertical="center" wrapText="1"/>
    </xf>
    <xf numFmtId="0" fontId="14" fillId="0" borderId="22" xfId="0" applyFont="1" applyFill="1" applyBorder="1" applyAlignment="1" applyProtection="1">
      <alignment horizontal="left" vertical="center" wrapText="1"/>
      <protection locked="0"/>
    </xf>
    <xf numFmtId="203" fontId="14" fillId="4" borderId="22" xfId="0" applyNumberFormat="1" applyFont="1" applyFill="1" applyBorder="1" applyAlignment="1">
      <alignment horizontal="center" vertical="center" wrapText="1"/>
    </xf>
    <xf numFmtId="201" fontId="14" fillId="4" borderId="22" xfId="0" applyNumberFormat="1" applyFont="1" applyFill="1" applyBorder="1" applyAlignment="1">
      <alignment horizontal="center" vertical="center" wrapText="1"/>
    </xf>
    <xf numFmtId="206" fontId="14" fillId="4" borderId="22" xfId="0" applyNumberFormat="1" applyFont="1" applyFill="1" applyBorder="1" applyAlignment="1">
      <alignment horizontal="center" vertical="center" wrapText="1"/>
    </xf>
    <xf numFmtId="0" fontId="14" fillId="0" borderId="28" xfId="0" applyFont="1" applyFill="1" applyBorder="1" applyAlignment="1" applyProtection="1">
      <alignment horizontal="left" vertical="center" wrapText="1"/>
      <protection locked="0"/>
    </xf>
    <xf numFmtId="0" fontId="14" fillId="0" borderId="28" xfId="0" applyFont="1" applyFill="1" applyBorder="1" applyAlignment="1">
      <alignment horizontal="center" vertical="center"/>
    </xf>
    <xf numFmtId="203" fontId="14" fillId="4" borderId="28" xfId="0" applyNumberFormat="1" applyFont="1" applyFill="1" applyBorder="1" applyAlignment="1">
      <alignment horizontal="center" vertical="center" wrapText="1"/>
    </xf>
    <xf numFmtId="201" fontId="14" fillId="4" borderId="28" xfId="0" applyNumberFormat="1" applyFont="1" applyFill="1" applyBorder="1" applyAlignment="1">
      <alignment horizontal="center" vertical="center" wrapText="1"/>
    </xf>
    <xf numFmtId="206" fontId="14" fillId="4" borderId="28" xfId="0" applyNumberFormat="1" applyFont="1" applyFill="1" applyBorder="1" applyAlignment="1">
      <alignment horizontal="center" vertical="center" wrapText="1"/>
    </xf>
    <xf numFmtId="2" fontId="14" fillId="3" borderId="26" xfId="0" applyNumberFormat="1" applyFont="1" applyFill="1" applyBorder="1" applyAlignment="1">
      <alignment horizontal="center" vertical="center" wrapText="1"/>
    </xf>
    <xf numFmtId="190" fontId="14" fillId="3" borderId="26" xfId="0" applyNumberFormat="1" applyFont="1" applyFill="1" applyBorder="1" applyAlignment="1">
      <alignment horizontal="center" vertical="center" wrapText="1"/>
    </xf>
    <xf numFmtId="198" fontId="14" fillId="0" borderId="3" xfId="0" applyNumberFormat="1" applyFont="1" applyFill="1" applyBorder="1" applyAlignment="1">
      <alignment horizontal="center" vertical="center" wrapText="1"/>
    </xf>
    <xf numFmtId="2" fontId="14" fillId="41" borderId="3" xfId="0" applyNumberFormat="1" applyFont="1" applyFill="1" applyBorder="1" applyAlignment="1">
      <alignment horizontal="center" vertical="center" wrapText="1"/>
    </xf>
    <xf numFmtId="202" fontId="14" fillId="41" borderId="3" xfId="0" applyNumberFormat="1" applyFont="1" applyFill="1" applyBorder="1" applyAlignment="1">
      <alignment horizontal="center" vertical="center" wrapText="1"/>
    </xf>
    <xf numFmtId="190" fontId="14" fillId="41" borderId="3" xfId="0" applyNumberFormat="1" applyFont="1" applyFill="1" applyBorder="1" applyAlignment="1">
      <alignment horizontal="center" vertical="center" wrapText="1"/>
    </xf>
    <xf numFmtId="2" fontId="13" fillId="3" borderId="26" xfId="0" applyNumberFormat="1" applyFont="1" applyFill="1" applyBorder="1" applyAlignment="1">
      <alignment horizontal="center" vertical="center" wrapText="1"/>
    </xf>
    <xf numFmtId="202" fontId="13" fillId="3" borderId="26" xfId="0" applyNumberFormat="1" applyFont="1" applyFill="1" applyBorder="1" applyAlignment="1">
      <alignment horizontal="center" vertical="center" wrapText="1"/>
    </xf>
    <xf numFmtId="190" fontId="13" fillId="3" borderId="26" xfId="0" applyNumberFormat="1" applyFont="1" applyFill="1" applyBorder="1" applyAlignment="1">
      <alignment horizontal="center" vertical="center" wrapText="1"/>
    </xf>
    <xf numFmtId="201" fontId="14" fillId="3" borderId="26" xfId="0" applyNumberFormat="1" applyFont="1" applyFill="1" applyBorder="1" applyAlignment="1">
      <alignment horizontal="center" vertical="center" wrapText="1"/>
    </xf>
    <xf numFmtId="2" fontId="13" fillId="41" borderId="3" xfId="0" applyNumberFormat="1" applyFont="1" applyFill="1" applyBorder="1" applyAlignment="1">
      <alignment horizontal="center" vertical="center" wrapText="1"/>
    </xf>
    <xf numFmtId="190" fontId="13" fillId="41" borderId="3" xfId="0" applyNumberFormat="1" applyFont="1" applyFill="1" applyBorder="1" applyAlignment="1">
      <alignment horizontal="center" vertical="center" wrapText="1"/>
    </xf>
    <xf numFmtId="204" fontId="14" fillId="3" borderId="26" xfId="0" applyNumberFormat="1" applyFont="1" applyFill="1" applyBorder="1" applyAlignment="1">
      <alignment horizontal="center" vertical="center" wrapText="1"/>
    </xf>
    <xf numFmtId="49" fontId="14" fillId="0" borderId="26" xfId="0" applyNumberFormat="1" applyFont="1" applyFill="1" applyBorder="1" applyAlignment="1">
      <alignment horizontal="center" vertical="center"/>
    </xf>
    <xf numFmtId="190" fontId="13" fillId="43" borderId="26" xfId="0" applyNumberFormat="1" applyFont="1" applyFill="1" applyBorder="1" applyAlignment="1">
      <alignment horizontal="center" vertical="center" wrapText="1"/>
    </xf>
    <xf numFmtId="190" fontId="13" fillId="0" borderId="26" xfId="0" applyNumberFormat="1" applyFont="1" applyFill="1" applyBorder="1" applyAlignment="1">
      <alignment horizontal="center" vertical="center" wrapText="1"/>
    </xf>
    <xf numFmtId="49" fontId="14" fillId="0" borderId="3" xfId="0" applyNumberFormat="1" applyFont="1" applyFill="1" applyBorder="1" applyAlignment="1">
      <alignment horizontal="center" vertical="center"/>
    </xf>
    <xf numFmtId="190" fontId="14" fillId="3" borderId="3" xfId="0" applyNumberFormat="1" applyFont="1" applyFill="1" applyBorder="1" applyAlignment="1">
      <alignment horizontal="center" vertical="center" wrapText="1"/>
    </xf>
    <xf numFmtId="190" fontId="13" fillId="43" borderId="3" xfId="0" applyNumberFormat="1" applyFont="1" applyFill="1" applyBorder="1" applyAlignment="1">
      <alignment horizontal="center" vertical="center" wrapText="1"/>
    </xf>
    <xf numFmtId="49" fontId="14" fillId="0" borderId="22" xfId="0" applyNumberFormat="1" applyFont="1" applyFill="1" applyBorder="1" applyAlignment="1">
      <alignment horizontal="center" vertical="center"/>
    </xf>
    <xf numFmtId="202" fontId="13" fillId="0" borderId="26" xfId="0" applyNumberFormat="1" applyFont="1" applyFill="1" applyBorder="1" applyAlignment="1">
      <alignment horizontal="right" vertical="center" wrapText="1"/>
    </xf>
    <xf numFmtId="49" fontId="4" fillId="0" borderId="0" xfId="0" applyNumberFormat="1" applyFont="1" applyFill="1" applyBorder="1" applyAlignment="1">
      <alignment horizontal="center" vertical="center"/>
    </xf>
    <xf numFmtId="190" fontId="4" fillId="0" borderId="0" xfId="0" applyNumberFormat="1" applyFont="1" applyFill="1" applyBorder="1" applyAlignment="1">
      <alignment horizontal="center" vertical="center" wrapText="1"/>
    </xf>
    <xf numFmtId="190" fontId="22" fillId="0" borderId="0" xfId="0" applyNumberFormat="1" applyFont="1" applyFill="1" applyBorder="1" applyAlignment="1">
      <alignment horizontal="center" vertical="center" wrapText="1"/>
    </xf>
    <xf numFmtId="198" fontId="22" fillId="0" borderId="0" xfId="0" applyNumberFormat="1" applyFont="1" applyFill="1" applyBorder="1" applyAlignment="1">
      <alignment horizontal="center" vertical="center" wrapText="1"/>
    </xf>
    <xf numFmtId="0" fontId="2" fillId="0" borderId="0" xfId="0" applyFont="1" applyFill="1" applyBorder="1" applyAlignment="1" applyProtection="1">
      <alignment horizontal="left" vertical="center"/>
      <protection locked="0"/>
    </xf>
    <xf numFmtId="0" fontId="22" fillId="57" borderId="3"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3" xfId="0" applyFont="1" applyFill="1" applyBorder="1" applyAlignment="1">
      <alignment vertical="center"/>
    </xf>
    <xf numFmtId="0" fontId="22" fillId="59" borderId="29" xfId="289" applyFont="1" applyFill="1" applyBorder="1" applyAlignment="1">
      <alignment wrapText="1"/>
      <protection/>
    </xf>
    <xf numFmtId="0" fontId="22" fillId="59" borderId="30" xfId="289" applyFont="1" applyFill="1" applyBorder="1" applyAlignment="1">
      <alignment wrapText="1"/>
      <protection/>
    </xf>
    <xf numFmtId="0" fontId="78" fillId="0" borderId="3" xfId="0" applyFont="1" applyFill="1" applyBorder="1" applyAlignment="1">
      <alignment horizontal="left" vertical="center" wrapText="1"/>
    </xf>
    <xf numFmtId="206" fontId="14" fillId="0" borderId="26" xfId="0" applyNumberFormat="1" applyFont="1" applyFill="1" applyBorder="1" applyAlignment="1">
      <alignment vertical="center" wrapText="1"/>
    </xf>
    <xf numFmtId="202" fontId="7" fillId="57" borderId="3" xfId="0" applyNumberFormat="1" applyFont="1" applyFill="1" applyBorder="1" applyAlignment="1">
      <alignment horizontal="center" vertical="center" wrapText="1"/>
    </xf>
    <xf numFmtId="206" fontId="4" fillId="0" borderId="3" xfId="0" applyNumberFormat="1" applyFont="1" applyFill="1" applyBorder="1" applyAlignment="1">
      <alignment horizontal="center" vertical="center" wrapText="1"/>
    </xf>
    <xf numFmtId="196" fontId="4" fillId="57" borderId="3" xfId="0" applyNumberFormat="1" applyFont="1" applyFill="1" applyBorder="1" applyAlignment="1">
      <alignment horizontal="center" vertical="center" wrapText="1"/>
    </xf>
    <xf numFmtId="0" fontId="10" fillId="0" borderId="3" xfId="0" applyFont="1" applyBorder="1" applyAlignment="1">
      <alignment/>
    </xf>
    <xf numFmtId="200" fontId="6" fillId="0" borderId="3" xfId="0" applyNumberFormat="1" applyFont="1" applyFill="1" applyBorder="1" applyAlignment="1">
      <alignment horizontal="center" vertical="center" wrapText="1"/>
    </xf>
    <xf numFmtId="202" fontId="6" fillId="57" borderId="3" xfId="0" applyNumberFormat="1" applyFont="1" applyFill="1" applyBorder="1" applyAlignment="1">
      <alignment horizontal="center" vertical="center" wrapText="1"/>
    </xf>
    <xf numFmtId="196" fontId="6" fillId="57" borderId="3" xfId="0" applyNumberFormat="1" applyFont="1" applyFill="1" applyBorder="1" applyAlignment="1">
      <alignment horizontal="center" vertical="center" wrapText="1"/>
    </xf>
    <xf numFmtId="201" fontId="14" fillId="57" borderId="3" xfId="0" applyNumberFormat="1" applyFont="1" applyFill="1" applyBorder="1" applyAlignment="1">
      <alignment horizontal="center" vertical="center" wrapText="1"/>
    </xf>
    <xf numFmtId="203" fontId="14" fillId="57" borderId="3" xfId="0" applyNumberFormat="1" applyFont="1" applyFill="1" applyBorder="1" applyAlignment="1">
      <alignment horizontal="center" vertical="center" wrapText="1"/>
    </xf>
    <xf numFmtId="0" fontId="4" fillId="57" borderId="0" xfId="0" applyFont="1" applyFill="1" applyBorder="1" applyAlignment="1">
      <alignment vertical="center"/>
    </xf>
    <xf numFmtId="0" fontId="4" fillId="57" borderId="0" xfId="0" applyFont="1" applyFill="1" applyAlignment="1">
      <alignment vertical="center"/>
    </xf>
    <xf numFmtId="49" fontId="104" fillId="57" borderId="3" xfId="0" applyNumberFormat="1" applyFont="1" applyFill="1" applyBorder="1" applyAlignment="1">
      <alignment horizontal="left" vertical="center" wrapText="1"/>
    </xf>
    <xf numFmtId="206" fontId="4" fillId="0" borderId="3" xfId="0" applyNumberFormat="1" applyFont="1" applyFill="1" applyBorder="1" applyAlignment="1">
      <alignment vertical="center" wrapText="1"/>
    </xf>
    <xf numFmtId="202" fontId="6" fillId="60" borderId="3" xfId="0" applyNumberFormat="1" applyFont="1" applyFill="1" applyBorder="1" applyAlignment="1">
      <alignment horizontal="center" vertical="center" wrapText="1"/>
    </xf>
    <xf numFmtId="199" fontId="6" fillId="23" borderId="3" xfId="0" applyNumberFormat="1" applyFont="1" applyFill="1" applyBorder="1" applyAlignment="1">
      <alignment horizontal="center" vertical="center" wrapText="1"/>
    </xf>
    <xf numFmtId="0" fontId="6" fillId="23" borderId="3" xfId="0" applyNumberFormat="1" applyFont="1" applyFill="1" applyBorder="1" applyAlignment="1">
      <alignment horizontal="center" vertical="center" wrapText="1"/>
    </xf>
    <xf numFmtId="201" fontId="6" fillId="23" borderId="3" xfId="0" applyNumberFormat="1" applyFont="1" applyFill="1" applyBorder="1" applyAlignment="1">
      <alignment horizontal="center" vertical="center" wrapText="1"/>
    </xf>
    <xf numFmtId="0" fontId="14" fillId="57" borderId="26" xfId="0" applyFont="1" applyFill="1" applyBorder="1" applyAlignment="1">
      <alignment horizontal="center" vertical="center"/>
    </xf>
    <xf numFmtId="0" fontId="14" fillId="57" borderId="3" xfId="0" applyFont="1" applyFill="1" applyBorder="1" applyAlignment="1">
      <alignment horizontal="center" vertical="center"/>
    </xf>
    <xf numFmtId="202" fontId="14" fillId="57" borderId="26" xfId="0" applyNumberFormat="1" applyFont="1" applyFill="1" applyBorder="1" applyAlignment="1">
      <alignment horizontal="center" vertical="center" wrapText="1"/>
    </xf>
    <xf numFmtId="0" fontId="4" fillId="0" borderId="0" xfId="0" applyFont="1" applyFill="1" applyBorder="1" applyAlignment="1">
      <alignment horizontal="left" vertical="center"/>
    </xf>
    <xf numFmtId="0" fontId="4" fillId="0" borderId="25" xfId="0" applyFont="1" applyFill="1" applyBorder="1" applyAlignment="1">
      <alignment horizontal="left" vertical="center" wrapText="1"/>
    </xf>
    <xf numFmtId="0" fontId="19" fillId="0" borderId="25" xfId="0" applyFont="1" applyFill="1" applyBorder="1" applyAlignment="1">
      <alignment horizontal="left" vertical="center" wrapText="1"/>
    </xf>
    <xf numFmtId="0" fontId="19" fillId="0" borderId="27"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0" fillId="0" borderId="27" xfId="0" applyFill="1" applyBorder="1" applyAlignment="1">
      <alignment horizontal="left" vertical="center" wrapText="1"/>
    </xf>
    <xf numFmtId="0" fontId="2"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3" xfId="297" applyFont="1" applyFill="1" applyBorder="1" applyAlignment="1">
      <alignment horizontal="center" vertical="center"/>
      <protection/>
    </xf>
    <xf numFmtId="0" fontId="0" fillId="0" borderId="0" xfId="0" applyAlignment="1">
      <alignment horizontal="center" vertical="center"/>
    </xf>
    <xf numFmtId="0" fontId="2" fillId="0" borderId="31"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3" fillId="0" borderId="33" xfId="0" applyFont="1" applyFill="1" applyBorder="1" applyAlignment="1">
      <alignment horizontal="center" vertical="center" wrapText="1"/>
    </xf>
    <xf numFmtId="0" fontId="13" fillId="0" borderId="34" xfId="0" applyFont="1" applyFill="1" applyBorder="1" applyAlignment="1">
      <alignment horizontal="left" vertical="center" wrapText="1"/>
    </xf>
    <xf numFmtId="0" fontId="13" fillId="0" borderId="35" xfId="0" applyFont="1" applyFill="1" applyBorder="1" applyAlignment="1">
      <alignment horizontal="left" vertical="center" wrapText="1"/>
    </xf>
    <xf numFmtId="0" fontId="13" fillId="0" borderId="36" xfId="0" applyFont="1" applyFill="1" applyBorder="1" applyAlignment="1">
      <alignment horizontal="left" vertical="center" wrapText="1"/>
    </xf>
    <xf numFmtId="0" fontId="13" fillId="0" borderId="23" xfId="0" applyFont="1" applyFill="1" applyBorder="1" applyAlignment="1">
      <alignment horizontal="left" vertical="center" wrapText="1"/>
    </xf>
    <xf numFmtId="0" fontId="13" fillId="0" borderId="25" xfId="0" applyFont="1" applyFill="1" applyBorder="1" applyAlignment="1">
      <alignment horizontal="left" vertical="center" wrapText="1"/>
    </xf>
    <xf numFmtId="0" fontId="13" fillId="0" borderId="27" xfId="0" applyFont="1" applyFill="1" applyBorder="1" applyAlignment="1">
      <alignment horizontal="left" vertical="center" wrapText="1"/>
    </xf>
    <xf numFmtId="0" fontId="13" fillId="0" borderId="31" xfId="0" applyFont="1" applyFill="1" applyBorder="1" applyAlignment="1" applyProtection="1">
      <alignment horizontal="center" vertical="center" wrapText="1"/>
      <protection locked="0"/>
    </xf>
    <xf numFmtId="0" fontId="13" fillId="0" borderId="32" xfId="0" applyFont="1" applyFill="1" applyBorder="1" applyAlignment="1" applyProtection="1">
      <alignment horizontal="center" vertical="center" wrapText="1"/>
      <protection locked="0"/>
    </xf>
    <xf numFmtId="0" fontId="13" fillId="0" borderId="33" xfId="0" applyFont="1" applyFill="1" applyBorder="1" applyAlignment="1" applyProtection="1">
      <alignment horizontal="center" vertical="center" wrapText="1"/>
      <protection locked="0"/>
    </xf>
    <xf numFmtId="0" fontId="4" fillId="0" borderId="0" xfId="0" applyFont="1" applyFill="1" applyBorder="1" applyAlignment="1">
      <alignment horizontal="center" vertical="center"/>
    </xf>
    <xf numFmtId="0" fontId="4" fillId="0" borderId="0" xfId="0" applyFont="1" applyFill="1" applyAlignment="1">
      <alignment horizontal="center" vertical="center"/>
    </xf>
    <xf numFmtId="0" fontId="4" fillId="0" borderId="3" xfId="0" applyFont="1" applyFill="1" applyBorder="1" applyAlignment="1">
      <alignment horizontal="center" vertical="center"/>
    </xf>
    <xf numFmtId="0" fontId="13" fillId="0" borderId="37" xfId="289" applyNumberFormat="1" applyFont="1" applyFill="1" applyBorder="1" applyAlignment="1">
      <alignment horizontal="center" vertical="center" wrapText="1"/>
      <protection/>
    </xf>
    <xf numFmtId="0" fontId="13" fillId="0" borderId="38" xfId="289" applyNumberFormat="1" applyFont="1" applyFill="1" applyBorder="1" applyAlignment="1">
      <alignment horizontal="center" vertical="center" wrapText="1"/>
      <protection/>
    </xf>
    <xf numFmtId="0" fontId="13" fillId="0" borderId="39" xfId="289" applyNumberFormat="1" applyFont="1" applyFill="1" applyBorder="1" applyAlignment="1">
      <alignment horizontal="center" vertical="center" wrapText="1"/>
      <protection/>
    </xf>
    <xf numFmtId="198" fontId="4"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3" xfId="0" applyFont="1" applyFill="1" applyBorder="1" applyAlignment="1">
      <alignment horizontal="left" vertical="center" wrapText="1"/>
    </xf>
    <xf numFmtId="0" fontId="7" fillId="0" borderId="3" xfId="0" applyFont="1" applyFill="1" applyBorder="1" applyAlignment="1">
      <alignment horizontal="left" vertical="center"/>
    </xf>
    <xf numFmtId="0" fontId="7" fillId="0" borderId="23"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7" fillId="0" borderId="27" xfId="0" applyFont="1" applyFill="1" applyBorder="1" applyAlignment="1">
      <alignment horizontal="left" vertical="center" wrapText="1"/>
    </xf>
    <xf numFmtId="198" fontId="4" fillId="0" borderId="0" xfId="0" applyNumberFormat="1" applyFont="1" applyFill="1" applyBorder="1" applyAlignment="1">
      <alignment horizontal="left" vertical="center" wrapText="1"/>
    </xf>
    <xf numFmtId="0" fontId="4" fillId="0" borderId="0" xfId="0" applyFont="1" applyFill="1" applyBorder="1" applyAlignment="1">
      <alignment vertical="center"/>
    </xf>
    <xf numFmtId="0" fontId="2" fillId="0" borderId="0" xfId="297" applyFont="1" applyFill="1" applyBorder="1" applyAlignment="1">
      <alignment horizontal="center" vertical="center"/>
      <protection/>
    </xf>
    <xf numFmtId="0" fontId="12" fillId="0" borderId="3" xfId="0" applyFont="1" applyFill="1" applyBorder="1" applyAlignment="1">
      <alignment horizontal="center" vertical="center" wrapText="1"/>
    </xf>
    <xf numFmtId="0" fontId="12" fillId="0" borderId="3" xfId="297" applyFont="1" applyFill="1" applyBorder="1" applyAlignment="1">
      <alignment horizontal="center" vertical="center"/>
      <protection/>
    </xf>
    <xf numFmtId="0" fontId="2" fillId="0" borderId="3" xfId="297" applyFont="1" applyFill="1" applyBorder="1" applyAlignment="1">
      <alignment horizontal="left" vertical="center" wrapText="1"/>
      <protection/>
    </xf>
    <xf numFmtId="0" fontId="4" fillId="0" borderId="0" xfId="0" applyFont="1" applyFill="1" applyAlignment="1">
      <alignment horizontal="left" vertical="center"/>
    </xf>
    <xf numFmtId="0" fontId="4" fillId="0" borderId="3" xfId="297" applyFont="1" applyFill="1" applyBorder="1" applyAlignment="1">
      <alignment horizontal="center" vertical="center" wrapText="1"/>
      <protection/>
    </xf>
    <xf numFmtId="0" fontId="4" fillId="0" borderId="3" xfId="0" applyFont="1" applyFill="1" applyBorder="1" applyAlignment="1">
      <alignment horizontal="center" vertical="center" wrapText="1" shrinkToFit="1"/>
    </xf>
    <xf numFmtId="0" fontId="4" fillId="0" borderId="22"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2" xfId="289" applyNumberFormat="1" applyFont="1" applyFill="1" applyBorder="1" applyAlignment="1">
      <alignment horizontal="center" vertical="center" wrapText="1"/>
      <protection/>
    </xf>
    <xf numFmtId="0" fontId="4" fillId="0" borderId="26" xfId="289" applyNumberFormat="1" applyFont="1" applyFill="1" applyBorder="1" applyAlignment="1">
      <alignment horizontal="center" vertical="center" wrapText="1"/>
      <protection/>
    </xf>
    <xf numFmtId="0" fontId="2" fillId="0" borderId="0" xfId="289" applyNumberFormat="1" applyFont="1" applyFill="1" applyBorder="1" applyAlignment="1">
      <alignment horizontal="center" vertical="center" wrapText="1"/>
      <protection/>
    </xf>
    <xf numFmtId="0" fontId="2" fillId="0" borderId="0" xfId="0" applyFont="1" applyFill="1" applyAlignment="1">
      <alignment horizontal="center" vertical="center"/>
    </xf>
    <xf numFmtId="0" fontId="17"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2" fillId="0" borderId="0" xfId="0" applyFont="1" applyFill="1" applyBorder="1" applyAlignment="1">
      <alignment vertical="center"/>
    </xf>
    <xf numFmtId="0" fontId="4" fillId="0" borderId="0" xfId="0" applyFont="1" applyFill="1" applyAlignment="1">
      <alignment vertical="center"/>
    </xf>
    <xf numFmtId="0" fontId="4" fillId="0" borderId="25"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13" fillId="0" borderId="3" xfId="0" applyFont="1" applyFill="1" applyBorder="1" applyAlignment="1">
      <alignment horizontal="left" vertical="center" wrapText="1"/>
    </xf>
    <xf numFmtId="202" fontId="13" fillId="41" borderId="23" xfId="0" applyNumberFormat="1" applyFont="1" applyFill="1" applyBorder="1" applyAlignment="1">
      <alignment horizontal="center" vertical="center" wrapText="1"/>
    </xf>
    <xf numFmtId="202" fontId="13" fillId="41" borderId="25" xfId="0" applyNumberFormat="1" applyFont="1" applyFill="1" applyBorder="1" applyAlignment="1">
      <alignment horizontal="center" vertical="center" wrapText="1"/>
    </xf>
    <xf numFmtId="202" fontId="13" fillId="41" borderId="27" xfId="0" applyNumberFormat="1" applyFont="1" applyFill="1" applyBorder="1" applyAlignment="1">
      <alignment horizontal="center" vertical="center" wrapText="1"/>
    </xf>
    <xf numFmtId="201" fontId="13" fillId="0" borderId="3" xfId="0" applyNumberFormat="1" applyFont="1" applyFill="1" applyBorder="1" applyAlignment="1">
      <alignment horizontal="center" vertical="center" wrapText="1"/>
    </xf>
    <xf numFmtId="201" fontId="13" fillId="0" borderId="23" xfId="347" applyNumberFormat="1" applyFont="1" applyFill="1" applyBorder="1" applyAlignment="1">
      <alignment horizontal="right" vertical="center" wrapText="1"/>
    </xf>
    <xf numFmtId="201" fontId="13" fillId="0" borderId="27" xfId="347" applyNumberFormat="1" applyFont="1" applyFill="1" applyBorder="1" applyAlignment="1">
      <alignment horizontal="right" vertical="center" wrapText="1"/>
    </xf>
    <xf numFmtId="0" fontId="14" fillId="0" borderId="3" xfId="0" applyFont="1" applyFill="1" applyBorder="1" applyAlignment="1">
      <alignment horizontal="left" vertical="center" wrapText="1"/>
    </xf>
    <xf numFmtId="202" fontId="14" fillId="57" borderId="23" xfId="0" applyNumberFormat="1" applyFont="1" applyFill="1" applyBorder="1" applyAlignment="1">
      <alignment horizontal="center" vertical="center" wrapText="1"/>
    </xf>
    <xf numFmtId="202" fontId="14" fillId="57" borderId="25" xfId="0" applyNumberFormat="1" applyFont="1" applyFill="1" applyBorder="1" applyAlignment="1">
      <alignment horizontal="center" vertical="center" wrapText="1"/>
    </xf>
    <xf numFmtId="202" fontId="14" fillId="57" borderId="27" xfId="0" applyNumberFormat="1" applyFont="1" applyFill="1" applyBorder="1" applyAlignment="1">
      <alignment horizontal="center" vertical="center" wrapText="1"/>
    </xf>
    <xf numFmtId="201" fontId="14" fillId="0" borderId="3" xfId="0" applyNumberFormat="1" applyFont="1" applyFill="1" applyBorder="1" applyAlignment="1">
      <alignment horizontal="center" vertical="center" wrapText="1"/>
    </xf>
    <xf numFmtId="201" fontId="14" fillId="0" borderId="23" xfId="347" applyNumberFormat="1" applyFont="1" applyFill="1" applyBorder="1" applyAlignment="1">
      <alignment horizontal="right" vertical="center" wrapText="1"/>
    </xf>
    <xf numFmtId="201" fontId="14" fillId="0" borderId="27" xfId="347" applyNumberFormat="1" applyFont="1" applyFill="1" applyBorder="1" applyAlignment="1">
      <alignment horizontal="right" vertical="center" wrapText="1"/>
    </xf>
    <xf numFmtId="202" fontId="13" fillId="58" borderId="23" xfId="0" applyNumberFormat="1" applyFont="1" applyFill="1" applyBorder="1" applyAlignment="1">
      <alignment horizontal="center" vertical="center" wrapText="1"/>
    </xf>
    <xf numFmtId="202" fontId="13" fillId="58" borderId="25" xfId="0" applyNumberFormat="1" applyFont="1" applyFill="1" applyBorder="1" applyAlignment="1">
      <alignment horizontal="center" vertical="center" wrapText="1"/>
    </xf>
    <xf numFmtId="202" fontId="13" fillId="58" borderId="27" xfId="0" applyNumberFormat="1" applyFont="1" applyFill="1" applyBorder="1" applyAlignment="1">
      <alignment horizontal="center" vertical="center" wrapText="1"/>
    </xf>
    <xf numFmtId="202" fontId="14" fillId="0" borderId="23" xfId="0" applyNumberFormat="1" applyFont="1" applyFill="1" applyBorder="1" applyAlignment="1">
      <alignment horizontal="center" vertical="center" wrapText="1"/>
    </xf>
    <xf numFmtId="202" fontId="14" fillId="0" borderId="25" xfId="0" applyNumberFormat="1" applyFont="1" applyFill="1" applyBorder="1" applyAlignment="1">
      <alignment horizontal="center" vertical="center" wrapText="1"/>
    </xf>
    <xf numFmtId="202" fontId="14" fillId="0" borderId="27" xfId="0" applyNumberFormat="1" applyFont="1" applyFill="1" applyBorder="1" applyAlignment="1">
      <alignment horizontal="center" vertical="center" wrapText="1"/>
    </xf>
    <xf numFmtId="202" fontId="14" fillId="41" borderId="23" xfId="0" applyNumberFormat="1" applyFont="1" applyFill="1" applyBorder="1" applyAlignment="1">
      <alignment horizontal="center" vertical="center" wrapText="1"/>
    </xf>
    <xf numFmtId="202" fontId="14" fillId="41" borderId="25" xfId="0" applyNumberFormat="1" applyFont="1" applyFill="1" applyBorder="1" applyAlignment="1">
      <alignment horizontal="center" vertical="center" wrapText="1"/>
    </xf>
    <xf numFmtId="202" fontId="14" fillId="41" borderId="27" xfId="0" applyNumberFormat="1" applyFont="1" applyFill="1" applyBorder="1" applyAlignment="1">
      <alignment horizontal="center" vertical="center" wrapText="1"/>
    </xf>
    <xf numFmtId="0" fontId="4" fillId="0" borderId="0" xfId="0" applyFont="1" applyFill="1" applyBorder="1" applyAlignment="1">
      <alignment horizontal="justify" vertical="center" wrapText="1" shrinkToFit="1"/>
    </xf>
    <xf numFmtId="0" fontId="4" fillId="0" borderId="23" xfId="0" applyFont="1" applyFill="1" applyBorder="1" applyAlignment="1">
      <alignment horizontal="center" vertical="center"/>
    </xf>
    <xf numFmtId="0" fontId="4" fillId="0" borderId="25" xfId="0" applyFont="1" applyFill="1" applyBorder="1" applyAlignment="1">
      <alignment horizontal="center" vertical="center"/>
    </xf>
    <xf numFmtId="49" fontId="4" fillId="0" borderId="23"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3" xfId="0" applyNumberFormat="1" applyFont="1" applyFill="1" applyBorder="1" applyAlignment="1">
      <alignment horizontal="left" vertical="center" wrapText="1"/>
    </xf>
    <xf numFmtId="0" fontId="4" fillId="0" borderId="23" xfId="0" applyFont="1" applyFill="1" applyBorder="1" applyAlignment="1">
      <alignment horizontal="left" vertical="center" wrapText="1"/>
    </xf>
    <xf numFmtId="0" fontId="2" fillId="0" borderId="23" xfId="0" applyFont="1" applyFill="1" applyBorder="1" applyAlignment="1">
      <alignment horizontal="left" vertical="center"/>
    </xf>
    <xf numFmtId="0" fontId="2" fillId="0" borderId="25" xfId="0" applyFont="1" applyFill="1" applyBorder="1" applyAlignment="1">
      <alignment horizontal="left" vertical="center"/>
    </xf>
    <xf numFmtId="0" fontId="2" fillId="0" borderId="27" xfId="0" applyFont="1" applyFill="1" applyBorder="1" applyAlignment="1">
      <alignment horizontal="left" vertical="center"/>
    </xf>
    <xf numFmtId="0" fontId="4" fillId="0" borderId="27" xfId="0" applyFont="1" applyFill="1" applyBorder="1" applyAlignment="1">
      <alignment horizontal="center" vertical="center"/>
    </xf>
    <xf numFmtId="3" fontId="4" fillId="0" borderId="3" xfId="0" applyNumberFormat="1" applyFont="1" applyFill="1" applyBorder="1" applyAlignment="1">
      <alignment horizontal="center" vertical="center" wrapText="1"/>
    </xf>
    <xf numFmtId="198" fontId="4" fillId="0" borderId="3"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197" fontId="4" fillId="0" borderId="23" xfId="0" applyNumberFormat="1" applyFont="1" applyFill="1" applyBorder="1" applyAlignment="1">
      <alignment horizontal="center" vertical="center" wrapText="1"/>
    </xf>
    <xf numFmtId="197" fontId="4" fillId="0" borderId="27" xfId="0" applyNumberFormat="1" applyFont="1" applyFill="1" applyBorder="1" applyAlignment="1">
      <alignment horizontal="center" vertical="center" wrapText="1"/>
    </xf>
    <xf numFmtId="49" fontId="4" fillId="0" borderId="23" xfId="0" applyNumberFormat="1" applyFont="1" applyFill="1" applyBorder="1" applyAlignment="1">
      <alignment horizontal="left" vertical="center" wrapText="1"/>
    </xf>
    <xf numFmtId="49" fontId="4" fillId="0" borderId="27" xfId="0" applyNumberFormat="1" applyFont="1" applyFill="1" applyBorder="1" applyAlignment="1">
      <alignment horizontal="left" vertical="center" wrapText="1"/>
    </xf>
    <xf numFmtId="3" fontId="4" fillId="0" borderId="23" xfId="0" applyNumberFormat="1" applyFont="1" applyFill="1" applyBorder="1" applyAlignment="1">
      <alignment horizontal="center" vertical="center" wrapText="1"/>
    </xf>
    <xf numFmtId="3" fontId="4" fillId="0" borderId="27" xfId="0" applyNumberFormat="1" applyFont="1" applyFill="1" applyBorder="1" applyAlignment="1">
      <alignment horizontal="center" vertical="center" wrapText="1"/>
    </xf>
    <xf numFmtId="198" fontId="4" fillId="0" borderId="23" xfId="0" applyNumberFormat="1" applyFont="1" applyFill="1" applyBorder="1" applyAlignment="1">
      <alignment horizontal="center" vertical="center" wrapText="1"/>
    </xf>
    <xf numFmtId="198" fontId="4" fillId="0" borderId="27" xfId="0" applyNumberFormat="1" applyFont="1" applyFill="1" applyBorder="1" applyAlignment="1">
      <alignment horizontal="center" vertical="center" wrapText="1"/>
    </xf>
    <xf numFmtId="0" fontId="4" fillId="0" borderId="23" xfId="0" applyNumberFormat="1" applyFont="1" applyFill="1" applyBorder="1" applyAlignment="1">
      <alignment horizontal="center" vertical="center" wrapText="1"/>
    </xf>
    <xf numFmtId="0" fontId="4" fillId="0" borderId="25" xfId="0" applyNumberFormat="1" applyFont="1" applyFill="1" applyBorder="1" applyAlignment="1">
      <alignment horizontal="center" vertical="center" wrapText="1"/>
    </xf>
    <xf numFmtId="0" fontId="4" fillId="0" borderId="27" xfId="0" applyNumberFormat="1" applyFont="1" applyFill="1" applyBorder="1" applyAlignment="1">
      <alignment horizontal="center" vertical="center" wrapText="1"/>
    </xf>
    <xf numFmtId="3" fontId="4" fillId="0" borderId="25" xfId="0" applyNumberFormat="1" applyFont="1" applyFill="1" applyBorder="1" applyAlignment="1">
      <alignment horizontal="center" vertical="center" wrapText="1"/>
    </xf>
    <xf numFmtId="49" fontId="4" fillId="0" borderId="27" xfId="0" applyNumberFormat="1"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3" xfId="0" applyNumberFormat="1" applyFont="1" applyFill="1" applyBorder="1" applyAlignment="1">
      <alignment horizontal="center" vertical="center" wrapText="1"/>
    </xf>
    <xf numFmtId="197" fontId="2" fillId="41" borderId="23" xfId="0" applyNumberFormat="1" applyFont="1" applyFill="1" applyBorder="1" applyAlignment="1">
      <alignment horizontal="center" vertical="center" wrapText="1"/>
    </xf>
    <xf numFmtId="197" fontId="2" fillId="41" borderId="27" xfId="0" applyNumberFormat="1" applyFont="1" applyFill="1" applyBorder="1" applyAlignment="1">
      <alignment horizontal="center" vertical="center" wrapText="1"/>
    </xf>
    <xf numFmtId="3" fontId="2" fillId="0" borderId="3" xfId="0" applyNumberFormat="1" applyFont="1" applyFill="1" applyBorder="1" applyAlignment="1">
      <alignment horizontal="center" vertical="center" wrapText="1"/>
    </xf>
    <xf numFmtId="0" fontId="4" fillId="0" borderId="3" xfId="0" applyFont="1" applyFill="1" applyBorder="1" applyAlignment="1">
      <alignment horizontal="left" vertical="center" wrapText="1"/>
    </xf>
    <xf numFmtId="197" fontId="4" fillId="41" borderId="23" xfId="0" applyNumberFormat="1" applyFont="1" applyFill="1" applyBorder="1" applyAlignment="1">
      <alignment horizontal="center" vertical="center" wrapText="1"/>
    </xf>
    <xf numFmtId="197" fontId="4" fillId="41" borderId="27" xfId="0" applyNumberFormat="1"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5" fillId="0" borderId="23" xfId="0" applyFont="1" applyFill="1" applyBorder="1" applyAlignment="1">
      <alignment horizontal="center" vertical="center" wrapText="1" shrinkToFit="1"/>
    </xf>
    <xf numFmtId="0" fontId="5" fillId="0" borderId="27" xfId="0" applyFont="1" applyFill="1" applyBorder="1" applyAlignment="1">
      <alignment horizontal="center" vertical="center" wrapText="1" shrinkToFit="1"/>
    </xf>
    <xf numFmtId="0" fontId="5" fillId="0" borderId="23"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3"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3" xfId="0" applyNumberFormat="1" applyFont="1" applyFill="1" applyBorder="1" applyAlignment="1">
      <alignment horizontal="center" vertical="center" wrapText="1" shrinkToFit="1"/>
    </xf>
    <xf numFmtId="0" fontId="5" fillId="0" borderId="27" xfId="0" applyNumberFormat="1" applyFont="1" applyFill="1" applyBorder="1" applyAlignment="1">
      <alignment horizontal="center" vertical="center" wrapText="1" shrinkToFit="1"/>
    </xf>
    <xf numFmtId="0" fontId="5" fillId="0" borderId="23" xfId="0" applyNumberFormat="1" applyFont="1" applyFill="1" applyBorder="1" applyAlignment="1">
      <alignment horizontal="center" vertical="center" wrapText="1"/>
    </xf>
    <xf numFmtId="0" fontId="5" fillId="0" borderId="25" xfId="0" applyNumberFormat="1" applyFont="1" applyFill="1" applyBorder="1" applyAlignment="1">
      <alignment horizontal="center" vertical="center" wrapText="1"/>
    </xf>
    <xf numFmtId="0" fontId="5" fillId="0" borderId="27" xfId="0" applyNumberFormat="1" applyFont="1" applyFill="1" applyBorder="1" applyAlignment="1">
      <alignment horizontal="center" vertical="center" wrapText="1"/>
    </xf>
    <xf numFmtId="197" fontId="4" fillId="0" borderId="25" xfId="0" applyNumberFormat="1" applyFont="1" applyFill="1" applyBorder="1" applyAlignment="1">
      <alignment horizontal="center" vertical="center" wrapText="1"/>
    </xf>
    <xf numFmtId="200" fontId="4" fillId="0" borderId="23" xfId="0" applyNumberFormat="1" applyFont="1" applyFill="1" applyBorder="1" applyAlignment="1">
      <alignment horizontal="center" vertical="center" wrapText="1"/>
    </xf>
    <xf numFmtId="200" fontId="4" fillId="0" borderId="25" xfId="0" applyNumberFormat="1" applyFont="1" applyFill="1" applyBorder="1" applyAlignment="1">
      <alignment horizontal="center" vertical="center" wrapText="1"/>
    </xf>
    <xf numFmtId="200" fontId="4" fillId="0" borderId="27" xfId="0" applyNumberFormat="1"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2" fillId="0" borderId="23" xfId="0" applyFont="1" applyFill="1" applyBorder="1" applyAlignment="1">
      <alignment horizontal="left" vertical="center" wrapText="1" shrinkToFit="1"/>
    </xf>
    <xf numFmtId="0" fontId="2" fillId="0" borderId="25" xfId="0" applyFont="1" applyFill="1" applyBorder="1" applyAlignment="1">
      <alignment horizontal="left" vertical="center" wrapText="1" shrinkToFit="1"/>
    </xf>
    <xf numFmtId="0" fontId="2" fillId="0" borderId="27" xfId="0" applyFont="1" applyFill="1" applyBorder="1" applyAlignment="1">
      <alignment horizontal="left" vertical="center" wrapText="1" shrinkToFit="1"/>
    </xf>
    <xf numFmtId="197" fontId="2" fillId="41" borderId="25" xfId="0" applyNumberFormat="1" applyFont="1" applyFill="1" applyBorder="1" applyAlignment="1">
      <alignment horizontal="center" vertical="center" wrapText="1"/>
    </xf>
    <xf numFmtId="197" fontId="2" fillId="0" borderId="23" xfId="0" applyNumberFormat="1" applyFont="1" applyFill="1" applyBorder="1" applyAlignment="1">
      <alignment horizontal="center" vertical="center" wrapText="1"/>
    </xf>
    <xf numFmtId="197" fontId="2" fillId="0" borderId="25" xfId="0" applyNumberFormat="1" applyFont="1" applyFill="1" applyBorder="1" applyAlignment="1">
      <alignment horizontal="center" vertical="center" wrapText="1"/>
    </xf>
    <xf numFmtId="197" fontId="2" fillId="0" borderId="27"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3" fontId="5" fillId="0" borderId="23" xfId="0" applyNumberFormat="1" applyFont="1" applyFill="1" applyBorder="1" applyAlignment="1">
      <alignment horizontal="center" vertical="center" wrapText="1" shrinkToFit="1"/>
    </xf>
    <xf numFmtId="3" fontId="5" fillId="0" borderId="27" xfId="0" applyNumberFormat="1" applyFont="1" applyFill="1" applyBorder="1" applyAlignment="1">
      <alignment horizontal="center" vertical="center" wrapText="1" shrinkToFit="1"/>
    </xf>
    <xf numFmtId="0" fontId="5" fillId="0" borderId="3" xfId="0" applyNumberFormat="1" applyFont="1" applyFill="1" applyBorder="1" applyAlignment="1">
      <alignment horizontal="center" vertical="center" wrapText="1"/>
    </xf>
    <xf numFmtId="49" fontId="5" fillId="0" borderId="23" xfId="0" applyNumberFormat="1" applyFont="1" applyFill="1" applyBorder="1" applyAlignment="1">
      <alignment horizontal="left" vertical="center" wrapText="1"/>
    </xf>
    <xf numFmtId="49" fontId="5" fillId="0" borderId="25" xfId="0" applyNumberFormat="1" applyFont="1" applyFill="1" applyBorder="1" applyAlignment="1">
      <alignment horizontal="left" vertical="center" wrapText="1"/>
    </xf>
    <xf numFmtId="49" fontId="5" fillId="0" borderId="27" xfId="0" applyNumberFormat="1" applyFont="1" applyFill="1" applyBorder="1" applyAlignment="1">
      <alignment horizontal="left" vertical="center" wrapText="1"/>
    </xf>
    <xf numFmtId="49" fontId="5" fillId="0" borderId="23" xfId="0" applyNumberFormat="1" applyFont="1" applyFill="1" applyBorder="1" applyAlignment="1">
      <alignment horizontal="center" vertical="center" wrapText="1"/>
    </xf>
    <xf numFmtId="49" fontId="5" fillId="0" borderId="27" xfId="0" applyNumberFormat="1" applyFont="1" applyFill="1" applyBorder="1" applyAlignment="1">
      <alignment horizontal="center" vertical="center" wrapText="1"/>
    </xf>
    <xf numFmtId="200" fontId="2" fillId="0" borderId="23" xfId="0" applyNumberFormat="1" applyFont="1" applyFill="1" applyBorder="1" applyAlignment="1">
      <alignment horizontal="center" vertical="center" wrapText="1"/>
    </xf>
    <xf numFmtId="200" fontId="2" fillId="0" borderId="25" xfId="0" applyNumberFormat="1" applyFont="1" applyFill="1" applyBorder="1" applyAlignment="1">
      <alignment horizontal="center" vertical="center" wrapText="1"/>
    </xf>
    <xf numFmtId="200" fontId="2" fillId="0" borderId="27"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shrinkToFit="1"/>
    </xf>
    <xf numFmtId="0" fontId="7" fillId="0" borderId="23" xfId="0" applyNumberFormat="1" applyFont="1" applyFill="1" applyBorder="1" applyAlignment="1">
      <alignment horizontal="left" vertical="center" wrapText="1" shrinkToFit="1"/>
    </xf>
    <xf numFmtId="0" fontId="7" fillId="0" borderId="25" xfId="0" applyNumberFormat="1" applyFont="1" applyFill="1" applyBorder="1" applyAlignment="1">
      <alignment horizontal="left" vertical="center" wrapText="1" shrinkToFit="1"/>
    </xf>
    <xf numFmtId="0" fontId="7" fillId="0" borderId="27" xfId="0" applyNumberFormat="1" applyFont="1" applyFill="1" applyBorder="1" applyAlignment="1">
      <alignment horizontal="left" vertical="center" wrapText="1" shrinkToFit="1"/>
    </xf>
    <xf numFmtId="0" fontId="10" fillId="0" borderId="21" xfId="0" applyFont="1" applyFill="1" applyBorder="1" applyAlignment="1">
      <alignment horizontal="right" vertical="center"/>
    </xf>
    <xf numFmtId="0" fontId="4" fillId="0" borderId="21" xfId="0" applyFont="1" applyFill="1" applyBorder="1" applyAlignment="1">
      <alignment horizontal="right" vertical="center"/>
    </xf>
    <xf numFmtId="2" fontId="4" fillId="0" borderId="23" xfId="0" applyNumberFormat="1" applyFont="1" applyFill="1" applyBorder="1" applyAlignment="1">
      <alignment horizontal="center" vertical="center" wrapText="1"/>
    </xf>
    <xf numFmtId="2" fontId="4" fillId="0" borderId="25" xfId="0" applyNumberFormat="1" applyFont="1" applyFill="1" applyBorder="1" applyAlignment="1">
      <alignment horizontal="center" vertical="center" wrapText="1"/>
    </xf>
    <xf numFmtId="2" fontId="4" fillId="0" borderId="27" xfId="0" applyNumberFormat="1" applyFont="1" applyFill="1" applyBorder="1" applyAlignment="1">
      <alignment horizontal="center" vertical="center" wrapText="1"/>
    </xf>
    <xf numFmtId="0" fontId="4" fillId="0" borderId="0" xfId="0" applyFont="1" applyFill="1" applyAlignment="1">
      <alignment horizontal="right" vertical="center"/>
    </xf>
    <xf numFmtId="0" fontId="4" fillId="0" borderId="23" xfId="0" applyNumberFormat="1" applyFont="1" applyFill="1" applyBorder="1" applyAlignment="1">
      <alignment horizontal="center"/>
    </xf>
    <xf numFmtId="0" fontId="4" fillId="0" borderId="27" xfId="0" applyNumberFormat="1" applyFont="1" applyFill="1" applyBorder="1" applyAlignment="1">
      <alignment horizontal="center"/>
    </xf>
    <xf numFmtId="197" fontId="4" fillId="0" borderId="3" xfId="0" applyNumberFormat="1" applyFont="1" applyFill="1" applyBorder="1" applyAlignment="1">
      <alignment horizontal="center" vertical="center" wrapText="1"/>
    </xf>
    <xf numFmtId="3" fontId="4" fillId="0" borderId="3" xfId="0" applyNumberFormat="1" applyFont="1" applyFill="1" applyBorder="1" applyAlignment="1">
      <alignment horizontal="left" vertical="center" wrapText="1"/>
    </xf>
    <xf numFmtId="0" fontId="8" fillId="0" borderId="0" xfId="0" applyFont="1" applyFill="1" applyBorder="1" applyAlignment="1">
      <alignment horizontal="left" vertical="center"/>
    </xf>
    <xf numFmtId="196" fontId="2" fillId="0" borderId="21" xfId="0" applyNumberFormat="1" applyFont="1" applyFill="1" applyBorder="1" applyAlignment="1">
      <alignment horizontal="center" vertical="center"/>
    </xf>
    <xf numFmtId="0" fontId="2" fillId="0" borderId="23" xfId="0" applyFont="1" applyFill="1" applyBorder="1" applyAlignment="1">
      <alignment horizontal="left"/>
    </xf>
    <xf numFmtId="0" fontId="2" fillId="0" borderId="25" xfId="0" applyFont="1" applyFill="1" applyBorder="1" applyAlignment="1">
      <alignment horizontal="left"/>
    </xf>
    <xf numFmtId="0" fontId="2" fillId="0" borderId="27" xfId="0" applyFont="1" applyFill="1" applyBorder="1" applyAlignment="1">
      <alignment horizontal="left"/>
    </xf>
    <xf numFmtId="197" fontId="2" fillId="41" borderId="3" xfId="0" applyNumberFormat="1" applyFont="1" applyFill="1" applyBorder="1" applyAlignment="1">
      <alignment horizontal="center" vertical="center" wrapText="1"/>
    </xf>
    <xf numFmtId="0" fontId="4" fillId="0" borderId="22" xfId="0" applyFont="1" applyFill="1" applyBorder="1" applyAlignment="1">
      <alignment horizontal="center" vertical="center" wrapText="1" shrinkToFit="1"/>
    </xf>
    <xf numFmtId="0" fontId="4" fillId="0" borderId="26" xfId="0" applyFont="1" applyFill="1" applyBorder="1" applyAlignment="1">
      <alignment horizontal="center" vertical="center" wrapText="1" shrinkToFit="1"/>
    </xf>
    <xf numFmtId="0" fontId="4" fillId="0" borderId="46" xfId="0" applyFont="1" applyFill="1" applyBorder="1" applyAlignment="1">
      <alignment horizontal="center" vertical="center" wrapText="1" shrinkToFit="1"/>
    </xf>
    <xf numFmtId="2" fontId="4" fillId="0" borderId="22" xfId="0" applyNumberFormat="1" applyFont="1" applyFill="1" applyBorder="1" applyAlignment="1">
      <alignment horizontal="center" vertical="center" wrapText="1"/>
    </xf>
    <xf numFmtId="2" fontId="4" fillId="0" borderId="26" xfId="0" applyNumberFormat="1" applyFont="1" applyFill="1" applyBorder="1" applyAlignment="1">
      <alignment horizontal="center" vertical="center" wrapText="1"/>
    </xf>
    <xf numFmtId="0" fontId="6" fillId="0" borderId="23" xfId="0" applyNumberFormat="1" applyFont="1" applyFill="1" applyBorder="1" applyAlignment="1">
      <alignment horizontal="left" vertical="center" wrapText="1" shrinkToFit="1"/>
    </xf>
    <xf numFmtId="0" fontId="6" fillId="0" borderId="25" xfId="0" applyNumberFormat="1" applyFont="1" applyFill="1" applyBorder="1" applyAlignment="1">
      <alignment horizontal="left" vertical="center" wrapText="1" shrinkToFit="1"/>
    </xf>
    <xf numFmtId="0" fontId="6" fillId="0" borderId="27" xfId="0" applyNumberFormat="1" applyFont="1" applyFill="1" applyBorder="1" applyAlignment="1">
      <alignment horizontal="left" vertical="center" wrapText="1" shrinkToFit="1"/>
    </xf>
    <xf numFmtId="3" fontId="4" fillId="0" borderId="3" xfId="0" applyNumberFormat="1" applyFont="1" applyFill="1" applyBorder="1" applyAlignment="1">
      <alignment horizontal="center" vertical="center" wrapText="1" shrinkToFit="1"/>
    </xf>
    <xf numFmtId="0" fontId="6" fillId="0" borderId="3" xfId="0" applyNumberFormat="1" applyFont="1" applyFill="1" applyBorder="1" applyAlignment="1">
      <alignment horizontal="left" vertical="center" wrapText="1" shrinkToFit="1"/>
    </xf>
    <xf numFmtId="0" fontId="9" fillId="0" borderId="0" xfId="0" applyFont="1" applyFill="1" applyAlignment="1">
      <alignment vertical="center" wrapText="1"/>
    </xf>
    <xf numFmtId="0" fontId="0" fillId="0" borderId="0" xfId="0" applyAlignment="1">
      <alignment vertical="center" wrapText="1"/>
    </xf>
    <xf numFmtId="3" fontId="2" fillId="0" borderId="3" xfId="0" applyNumberFormat="1" applyFont="1" applyFill="1" applyBorder="1" applyAlignment="1">
      <alignment horizontal="left" vertical="center" wrapText="1"/>
    </xf>
    <xf numFmtId="0" fontId="4" fillId="0" borderId="40" xfId="0" applyFont="1" applyFill="1" applyBorder="1" applyAlignment="1">
      <alignment horizontal="center" vertical="center" wrapText="1" shrinkToFit="1"/>
    </xf>
    <xf numFmtId="0" fontId="4" fillId="0" borderId="41" xfId="0" applyFont="1" applyFill="1" applyBorder="1" applyAlignment="1">
      <alignment horizontal="center" vertical="center" wrapText="1" shrinkToFit="1"/>
    </xf>
    <xf numFmtId="0" fontId="4" fillId="0" borderId="42" xfId="0" applyFont="1" applyFill="1" applyBorder="1" applyAlignment="1">
      <alignment horizontal="center" vertical="center" wrapText="1" shrinkToFit="1"/>
    </xf>
    <xf numFmtId="0" fontId="4" fillId="0" borderId="43" xfId="0" applyFont="1" applyFill="1" applyBorder="1" applyAlignment="1">
      <alignment horizontal="center" vertical="center" wrapText="1" shrinkToFit="1"/>
    </xf>
    <xf numFmtId="0" fontId="4" fillId="0" borderId="24"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24" xfId="0" applyFont="1" applyFill="1" applyBorder="1" applyAlignment="1">
      <alignment horizontal="center" vertical="center" wrapText="1" shrinkToFit="1"/>
    </xf>
    <xf numFmtId="0" fontId="4" fillId="0" borderId="44" xfId="0" applyFont="1" applyFill="1" applyBorder="1" applyAlignment="1">
      <alignment horizontal="center" vertical="center" wrapText="1" shrinkToFit="1"/>
    </xf>
    <xf numFmtId="0" fontId="4" fillId="0" borderId="0" xfId="0" applyFont="1" applyFill="1" applyBorder="1" applyAlignment="1">
      <alignment horizontal="center" vertical="center" wrapText="1" shrinkToFit="1"/>
    </xf>
    <xf numFmtId="0" fontId="4" fillId="0" borderId="45" xfId="0" applyFont="1" applyFill="1" applyBorder="1" applyAlignment="1">
      <alignment horizontal="center" vertical="center" wrapText="1" shrinkToFit="1"/>
    </xf>
    <xf numFmtId="0" fontId="4" fillId="0" borderId="21" xfId="0" applyFont="1" applyFill="1" applyBorder="1" applyAlignment="1">
      <alignment horizontal="center" vertical="center" wrapText="1" shrinkToFit="1"/>
    </xf>
  </cellXfs>
  <cellStyles count="401">
    <cellStyle name="Normal" xfId="0"/>
    <cellStyle name="_Fakt_2" xfId="15"/>
    <cellStyle name="_rozhufrovka 2009" xfId="16"/>
    <cellStyle name="_АТиСТ 5а МТР липень 2008" xfId="17"/>
    <cellStyle name="_ПРГК сводний_" xfId="18"/>
    <cellStyle name="_УТГ" xfId="19"/>
    <cellStyle name="_Феодосия 5а МТР липень 2008" xfId="20"/>
    <cellStyle name="_ХТГ довідка." xfId="21"/>
    <cellStyle name="_Шебелинка 5а МТР липень 2008" xfId="22"/>
    <cellStyle name="20% - Accent1" xfId="23"/>
    <cellStyle name="20% - Accent2" xfId="24"/>
    <cellStyle name="20% - Accent3" xfId="25"/>
    <cellStyle name="20% - Accent4" xfId="26"/>
    <cellStyle name="20% - Accent5" xfId="27"/>
    <cellStyle name="20% - Accent6" xfId="28"/>
    <cellStyle name="20% — акцент1" xfId="29"/>
    <cellStyle name="20% - Акцент1 2" xfId="30"/>
    <cellStyle name="20% - Акцент1 3" xfId="31"/>
    <cellStyle name="20% — акцент2" xfId="32"/>
    <cellStyle name="20% - Акцент2 2" xfId="33"/>
    <cellStyle name="20% - Акцент2 3" xfId="34"/>
    <cellStyle name="20% — акцент3" xfId="35"/>
    <cellStyle name="20% - Акцент3 2" xfId="36"/>
    <cellStyle name="20% - Акцент3 3" xfId="37"/>
    <cellStyle name="20% — акцент4" xfId="38"/>
    <cellStyle name="20% - Акцент4 2" xfId="39"/>
    <cellStyle name="20% - Акцент4 3" xfId="40"/>
    <cellStyle name="20% — акцент5" xfId="41"/>
    <cellStyle name="20% - Акцент5 2" xfId="42"/>
    <cellStyle name="20% - Акцент5 3" xfId="43"/>
    <cellStyle name="20% — акцент6" xfId="44"/>
    <cellStyle name="20% - Акцент6 2" xfId="45"/>
    <cellStyle name="20% - Акцент6 3" xfId="46"/>
    <cellStyle name="40% - Accent1" xfId="47"/>
    <cellStyle name="40% - Accent2" xfId="48"/>
    <cellStyle name="40% - Accent3" xfId="49"/>
    <cellStyle name="40% - Accent4" xfId="50"/>
    <cellStyle name="40% - Accent5" xfId="51"/>
    <cellStyle name="40% - Accent6" xfId="52"/>
    <cellStyle name="40% — акцент1" xfId="53"/>
    <cellStyle name="40% - Акцент1 2" xfId="54"/>
    <cellStyle name="40% - Акцент1 3" xfId="55"/>
    <cellStyle name="40% — акцент2" xfId="56"/>
    <cellStyle name="40% - Акцент2 2" xfId="57"/>
    <cellStyle name="40% - Акцент2 3" xfId="58"/>
    <cellStyle name="40% — акцент3" xfId="59"/>
    <cellStyle name="40% - Акцент3 2" xfId="60"/>
    <cellStyle name="40% - Акцент3 3" xfId="61"/>
    <cellStyle name="40% — акцент4" xfId="62"/>
    <cellStyle name="40% - Акцент4 2" xfId="63"/>
    <cellStyle name="40% - Акцент4 3" xfId="64"/>
    <cellStyle name="40% — акцент5" xfId="65"/>
    <cellStyle name="40% - Акцент5 2" xfId="66"/>
    <cellStyle name="40% - Акцент5 3" xfId="67"/>
    <cellStyle name="40% — акцент6" xfId="68"/>
    <cellStyle name="40% - Акцент6 2" xfId="69"/>
    <cellStyle name="40% - Акцент6 3" xfId="70"/>
    <cellStyle name="60% - Accent1" xfId="71"/>
    <cellStyle name="60% - Accent2" xfId="72"/>
    <cellStyle name="60% - Accent3" xfId="73"/>
    <cellStyle name="60% - Accent4" xfId="74"/>
    <cellStyle name="60% - Accent5" xfId="75"/>
    <cellStyle name="60% - Accent6" xfId="76"/>
    <cellStyle name="60% — акцент1" xfId="77"/>
    <cellStyle name="60% - Акцент1 2" xfId="78"/>
    <cellStyle name="60% - Акцент1 3" xfId="79"/>
    <cellStyle name="60% — акцент2" xfId="80"/>
    <cellStyle name="60% - Акцент2 2" xfId="81"/>
    <cellStyle name="60% - Акцент2 3" xfId="82"/>
    <cellStyle name="60% — акцент3" xfId="83"/>
    <cellStyle name="60% - Акцент3 2" xfId="84"/>
    <cellStyle name="60% - Акцент3 3" xfId="85"/>
    <cellStyle name="60% — акцент4" xfId="86"/>
    <cellStyle name="60% - Акцент4 2" xfId="87"/>
    <cellStyle name="60% - Акцент4 3" xfId="88"/>
    <cellStyle name="60% — акцент5" xfId="89"/>
    <cellStyle name="60% - Акцент5 2" xfId="90"/>
    <cellStyle name="60% - Акцент5 3" xfId="91"/>
    <cellStyle name="60% — акцент6" xfId="92"/>
    <cellStyle name="60% - Акцент6 2" xfId="93"/>
    <cellStyle name="60% - Акцент6 3" xfId="94"/>
    <cellStyle name="Accent1" xfId="95"/>
    <cellStyle name="Accent2" xfId="96"/>
    <cellStyle name="Accent3" xfId="97"/>
    <cellStyle name="Accent4" xfId="98"/>
    <cellStyle name="Accent5" xfId="99"/>
    <cellStyle name="Accent6" xfId="100"/>
    <cellStyle name="Bad" xfId="101"/>
    <cellStyle name="Calculation" xfId="102"/>
    <cellStyle name="Check Cell" xfId="103"/>
    <cellStyle name="Column-Header" xfId="104"/>
    <cellStyle name="Column-Header 2" xfId="105"/>
    <cellStyle name="Column-Header 3" xfId="106"/>
    <cellStyle name="Column-Header 4" xfId="107"/>
    <cellStyle name="Column-Header 5" xfId="108"/>
    <cellStyle name="Column-Header 6" xfId="109"/>
    <cellStyle name="Column-Header 7" xfId="110"/>
    <cellStyle name="Column-Header 7 2" xfId="111"/>
    <cellStyle name="Column-Header 8" xfId="112"/>
    <cellStyle name="Column-Header 8 2" xfId="113"/>
    <cellStyle name="Column-Header 9" xfId="114"/>
    <cellStyle name="Column-Header 9 2" xfId="115"/>
    <cellStyle name="Column-Header_Zvit rux-koshtiv 2010 Департамент " xfId="116"/>
    <cellStyle name="Comma_2005_03_15-Финансовый_БГ" xfId="117"/>
    <cellStyle name="Define-Column" xfId="118"/>
    <cellStyle name="Define-Column 10" xfId="119"/>
    <cellStyle name="Define-Column 2" xfId="120"/>
    <cellStyle name="Define-Column 3" xfId="121"/>
    <cellStyle name="Define-Column 4" xfId="122"/>
    <cellStyle name="Define-Column 5" xfId="123"/>
    <cellStyle name="Define-Column 6" xfId="124"/>
    <cellStyle name="Define-Column 7" xfId="125"/>
    <cellStyle name="Define-Column 7 2" xfId="126"/>
    <cellStyle name="Define-Column 7 3" xfId="127"/>
    <cellStyle name="Define-Column 8" xfId="128"/>
    <cellStyle name="Define-Column 8 2" xfId="129"/>
    <cellStyle name="Define-Column 8 3" xfId="130"/>
    <cellStyle name="Define-Column 9" xfId="131"/>
    <cellStyle name="Define-Column 9 2" xfId="132"/>
    <cellStyle name="Define-Column 9 3" xfId="133"/>
    <cellStyle name="Define-Column_Zvit rux-koshtiv 2010 Департамент " xfId="134"/>
    <cellStyle name="Explanatory Text" xfId="135"/>
    <cellStyle name="FS10" xfId="136"/>
    <cellStyle name="Good" xfId="137"/>
    <cellStyle name="Heading 1" xfId="138"/>
    <cellStyle name="Heading 2" xfId="139"/>
    <cellStyle name="Heading 3" xfId="140"/>
    <cellStyle name="Heading 4" xfId="141"/>
    <cellStyle name="Hyperlink 2" xfId="142"/>
    <cellStyle name="Input" xfId="143"/>
    <cellStyle name="Level0" xfId="144"/>
    <cellStyle name="Level0 10" xfId="145"/>
    <cellStyle name="Level0 2" xfId="146"/>
    <cellStyle name="Level0 2 2" xfId="147"/>
    <cellStyle name="Level0 3" xfId="148"/>
    <cellStyle name="Level0 3 2" xfId="149"/>
    <cellStyle name="Level0 4" xfId="150"/>
    <cellStyle name="Level0 4 2" xfId="151"/>
    <cellStyle name="Level0 5" xfId="152"/>
    <cellStyle name="Level0 6" xfId="153"/>
    <cellStyle name="Level0 7" xfId="154"/>
    <cellStyle name="Level0 7 2" xfId="155"/>
    <cellStyle name="Level0 7 3" xfId="156"/>
    <cellStyle name="Level0 8" xfId="157"/>
    <cellStyle name="Level0 8 2" xfId="158"/>
    <cellStyle name="Level0 8 3" xfId="159"/>
    <cellStyle name="Level0 9" xfId="160"/>
    <cellStyle name="Level0 9 2" xfId="161"/>
    <cellStyle name="Level0 9 3" xfId="162"/>
    <cellStyle name="Level0_Zvit rux-koshtiv 2010 Департамент " xfId="163"/>
    <cellStyle name="Level1" xfId="164"/>
    <cellStyle name="Level1 2" xfId="165"/>
    <cellStyle name="Level1-Numbers" xfId="166"/>
    <cellStyle name="Level1-Numbers 2" xfId="167"/>
    <cellStyle name="Level1-Numbers-Hide" xfId="168"/>
    <cellStyle name="Level2" xfId="169"/>
    <cellStyle name="Level2 2" xfId="170"/>
    <cellStyle name="Level2-Hide" xfId="171"/>
    <cellStyle name="Level2-Hide 2" xfId="172"/>
    <cellStyle name="Level2-Numbers" xfId="173"/>
    <cellStyle name="Level2-Numbers 2" xfId="174"/>
    <cellStyle name="Level2-Numbers-Hide" xfId="175"/>
    <cellStyle name="Level3" xfId="176"/>
    <cellStyle name="Level3 2" xfId="177"/>
    <cellStyle name="Level3 3" xfId="178"/>
    <cellStyle name="Level3_План департамент_2010_1207" xfId="179"/>
    <cellStyle name="Level3-Hide" xfId="180"/>
    <cellStyle name="Level3-Hide 2" xfId="181"/>
    <cellStyle name="Level3-Numbers" xfId="182"/>
    <cellStyle name="Level3-Numbers 2" xfId="183"/>
    <cellStyle name="Level3-Numbers 3" xfId="184"/>
    <cellStyle name="Level3-Numbers_План департамент_2010_1207" xfId="185"/>
    <cellStyle name="Level3-Numbers-Hide" xfId="186"/>
    <cellStyle name="Level4" xfId="187"/>
    <cellStyle name="Level4 2" xfId="188"/>
    <cellStyle name="Level4-Hide" xfId="189"/>
    <cellStyle name="Level4-Hide 2" xfId="190"/>
    <cellStyle name="Level4-Numbers" xfId="191"/>
    <cellStyle name="Level4-Numbers 2" xfId="192"/>
    <cellStyle name="Level4-Numbers-Hide" xfId="193"/>
    <cellStyle name="Level5" xfId="194"/>
    <cellStyle name="Level5 2" xfId="195"/>
    <cellStyle name="Level5-Hide" xfId="196"/>
    <cellStyle name="Level5-Hide 2" xfId="197"/>
    <cellStyle name="Level5-Numbers" xfId="198"/>
    <cellStyle name="Level5-Numbers 2" xfId="199"/>
    <cellStyle name="Level5-Numbers-Hide" xfId="200"/>
    <cellStyle name="Level6" xfId="201"/>
    <cellStyle name="Level6 2" xfId="202"/>
    <cellStyle name="Level6-Hide" xfId="203"/>
    <cellStyle name="Level6-Hide 2" xfId="204"/>
    <cellStyle name="Level6-Numbers" xfId="205"/>
    <cellStyle name="Level6-Numbers 2" xfId="206"/>
    <cellStyle name="Level7" xfId="207"/>
    <cellStyle name="Level7-Hide" xfId="208"/>
    <cellStyle name="Level7-Numbers" xfId="209"/>
    <cellStyle name="Linked Cell" xfId="210"/>
    <cellStyle name="Neutral" xfId="211"/>
    <cellStyle name="Normal 2" xfId="212"/>
    <cellStyle name="Normal_2005_03_15-Финансовый_БГ" xfId="213"/>
    <cellStyle name="Normal_GSE DCF_Model_31_07_09 final" xfId="214"/>
    <cellStyle name="Note" xfId="215"/>
    <cellStyle name="Number-Cells" xfId="216"/>
    <cellStyle name="Number-Cells-Column2" xfId="217"/>
    <cellStyle name="Number-Cells-Column5" xfId="218"/>
    <cellStyle name="Output" xfId="219"/>
    <cellStyle name="Row-Header" xfId="220"/>
    <cellStyle name="Row-Header 2" xfId="221"/>
    <cellStyle name="Title" xfId="222"/>
    <cellStyle name="Total" xfId="223"/>
    <cellStyle name="Warning Text" xfId="224"/>
    <cellStyle name="Акцент1" xfId="225"/>
    <cellStyle name="Акцент1 2" xfId="226"/>
    <cellStyle name="Акцент1 3" xfId="227"/>
    <cellStyle name="Акцент2" xfId="228"/>
    <cellStyle name="Акцент2 2" xfId="229"/>
    <cellStyle name="Акцент2 3" xfId="230"/>
    <cellStyle name="Акцент3" xfId="231"/>
    <cellStyle name="Акцент3 2" xfId="232"/>
    <cellStyle name="Акцент3 3" xfId="233"/>
    <cellStyle name="Акцент4" xfId="234"/>
    <cellStyle name="Акцент4 2" xfId="235"/>
    <cellStyle name="Акцент4 3" xfId="236"/>
    <cellStyle name="Акцент5" xfId="237"/>
    <cellStyle name="Акцент5 2" xfId="238"/>
    <cellStyle name="Акцент5 3" xfId="239"/>
    <cellStyle name="Акцент6" xfId="240"/>
    <cellStyle name="Акцент6 2" xfId="241"/>
    <cellStyle name="Акцент6 3" xfId="242"/>
    <cellStyle name="Ввод " xfId="243"/>
    <cellStyle name="Ввод  2" xfId="244"/>
    <cellStyle name="Ввод  3" xfId="245"/>
    <cellStyle name="Вывод" xfId="246"/>
    <cellStyle name="Вывод 2" xfId="247"/>
    <cellStyle name="Вывод 3" xfId="248"/>
    <cellStyle name="Вычисление" xfId="249"/>
    <cellStyle name="Вычисление 2" xfId="250"/>
    <cellStyle name="Вычисление 3" xfId="251"/>
    <cellStyle name="Hyperlink" xfId="252"/>
    <cellStyle name="Currency" xfId="253"/>
    <cellStyle name="Currency [0]" xfId="254"/>
    <cellStyle name="Денежный 2" xfId="255"/>
    <cellStyle name="Заголовок 1" xfId="256"/>
    <cellStyle name="Заголовок 1 2" xfId="257"/>
    <cellStyle name="Заголовок 1 3" xfId="258"/>
    <cellStyle name="Заголовок 2" xfId="259"/>
    <cellStyle name="Заголовок 2 2" xfId="260"/>
    <cellStyle name="Заголовок 2 3" xfId="261"/>
    <cellStyle name="Заголовок 3" xfId="262"/>
    <cellStyle name="Заголовок 3 2" xfId="263"/>
    <cellStyle name="Заголовок 3 3" xfId="264"/>
    <cellStyle name="Заголовок 4" xfId="265"/>
    <cellStyle name="Заголовок 4 2" xfId="266"/>
    <cellStyle name="Заголовок 4 3" xfId="267"/>
    <cellStyle name="Итог" xfId="268"/>
    <cellStyle name="Итог 2" xfId="269"/>
    <cellStyle name="Итог 3" xfId="270"/>
    <cellStyle name="Контрольная ячейка" xfId="271"/>
    <cellStyle name="Контрольная ячейка 2" xfId="272"/>
    <cellStyle name="Контрольная ячейка 3" xfId="273"/>
    <cellStyle name="Название" xfId="274"/>
    <cellStyle name="Название 2" xfId="275"/>
    <cellStyle name="Название 3" xfId="276"/>
    <cellStyle name="Нейтральный" xfId="277"/>
    <cellStyle name="Нейтральный 2" xfId="278"/>
    <cellStyle name="Нейтральный 3" xfId="279"/>
    <cellStyle name="Обычный 10" xfId="280"/>
    <cellStyle name="Обычный 11" xfId="281"/>
    <cellStyle name="Обычный 12" xfId="282"/>
    <cellStyle name="Обычный 13" xfId="283"/>
    <cellStyle name="Обычный 14" xfId="284"/>
    <cellStyle name="Обычный 15" xfId="285"/>
    <cellStyle name="Обычный 16" xfId="286"/>
    <cellStyle name="Обычный 17" xfId="287"/>
    <cellStyle name="Обычный 18" xfId="288"/>
    <cellStyle name="Обычный 2" xfId="289"/>
    <cellStyle name="Обычный 2 10" xfId="290"/>
    <cellStyle name="Обычный 2 11" xfId="291"/>
    <cellStyle name="Обычный 2 12" xfId="292"/>
    <cellStyle name="Обычный 2 13" xfId="293"/>
    <cellStyle name="Обычный 2 14" xfId="294"/>
    <cellStyle name="Обычный 2 15" xfId="295"/>
    <cellStyle name="Обычный 2 16" xfId="296"/>
    <cellStyle name="Обычный 2 2" xfId="297"/>
    <cellStyle name="Обычный 2 2 2" xfId="298"/>
    <cellStyle name="Обычный 2 2 3" xfId="299"/>
    <cellStyle name="Обычный 2 2_Расшифровка прочих" xfId="300"/>
    <cellStyle name="Обычный 2 3" xfId="301"/>
    <cellStyle name="Обычный 2 4" xfId="302"/>
    <cellStyle name="Обычный 2 5" xfId="303"/>
    <cellStyle name="Обычный 2 6" xfId="304"/>
    <cellStyle name="Обычный 2 7" xfId="305"/>
    <cellStyle name="Обычный 2 8" xfId="306"/>
    <cellStyle name="Обычный 2 9" xfId="307"/>
    <cellStyle name="Обычный 2_2604-2010" xfId="308"/>
    <cellStyle name="Обычный 3" xfId="309"/>
    <cellStyle name="Обычный 3 10" xfId="310"/>
    <cellStyle name="Обычный 3 11" xfId="311"/>
    <cellStyle name="Обычный 3 12" xfId="312"/>
    <cellStyle name="Обычный 3 13" xfId="313"/>
    <cellStyle name="Обычный 3 14" xfId="314"/>
    <cellStyle name="Обычный 3 2" xfId="315"/>
    <cellStyle name="Обычный 3 3" xfId="316"/>
    <cellStyle name="Обычный 3 4" xfId="317"/>
    <cellStyle name="Обычный 3 5" xfId="318"/>
    <cellStyle name="Обычный 3 6" xfId="319"/>
    <cellStyle name="Обычный 3 7" xfId="320"/>
    <cellStyle name="Обычный 3 8" xfId="321"/>
    <cellStyle name="Обычный 3 9" xfId="322"/>
    <cellStyle name="Обычный 3_Дефицит_7 млрд_0608_бс" xfId="323"/>
    <cellStyle name="Обычный 4" xfId="324"/>
    <cellStyle name="Обычный 5" xfId="325"/>
    <cellStyle name="Обычный 5 2" xfId="326"/>
    <cellStyle name="Обычный 6" xfId="327"/>
    <cellStyle name="Обычный 6 2" xfId="328"/>
    <cellStyle name="Обычный 6 3" xfId="329"/>
    <cellStyle name="Обычный 6 4" xfId="330"/>
    <cellStyle name="Обычный 6_Дефицит_7 млрд_0608_бс" xfId="331"/>
    <cellStyle name="Обычный 7" xfId="332"/>
    <cellStyle name="Обычный 7 2" xfId="333"/>
    <cellStyle name="Обычный 8" xfId="334"/>
    <cellStyle name="Обычный 9" xfId="335"/>
    <cellStyle name="Обычный 9 2" xfId="336"/>
    <cellStyle name="Followed Hyperlink" xfId="337"/>
    <cellStyle name="Плохой" xfId="338"/>
    <cellStyle name="Плохой 2" xfId="339"/>
    <cellStyle name="Плохой 3" xfId="340"/>
    <cellStyle name="Пояснение" xfId="341"/>
    <cellStyle name="Пояснение 2" xfId="342"/>
    <cellStyle name="Пояснение 3" xfId="343"/>
    <cellStyle name="Примечание" xfId="344"/>
    <cellStyle name="Примечание 2" xfId="345"/>
    <cellStyle name="Примечание 3" xfId="346"/>
    <cellStyle name="Percent" xfId="347"/>
    <cellStyle name="Процентный 2" xfId="348"/>
    <cellStyle name="Процентный 2 10" xfId="349"/>
    <cellStyle name="Процентный 2 11" xfId="350"/>
    <cellStyle name="Процентный 2 12" xfId="351"/>
    <cellStyle name="Процентный 2 13" xfId="352"/>
    <cellStyle name="Процентный 2 14" xfId="353"/>
    <cellStyle name="Процентный 2 15" xfId="354"/>
    <cellStyle name="Процентный 2 16" xfId="355"/>
    <cellStyle name="Процентный 2 2" xfId="356"/>
    <cellStyle name="Процентный 2 3" xfId="357"/>
    <cellStyle name="Процентный 2 4" xfId="358"/>
    <cellStyle name="Процентный 2 5" xfId="359"/>
    <cellStyle name="Процентный 2 6" xfId="360"/>
    <cellStyle name="Процентный 2 7" xfId="361"/>
    <cellStyle name="Процентный 2 8" xfId="362"/>
    <cellStyle name="Процентный 2 9" xfId="363"/>
    <cellStyle name="Процентный 3" xfId="364"/>
    <cellStyle name="Процентный 4" xfId="365"/>
    <cellStyle name="Процентный 4 2" xfId="366"/>
    <cellStyle name="Связанная ячейка" xfId="367"/>
    <cellStyle name="Связанная ячейка 2" xfId="368"/>
    <cellStyle name="Связанная ячейка 3" xfId="369"/>
    <cellStyle name="Стиль 1" xfId="370"/>
    <cellStyle name="Стиль 1 2" xfId="371"/>
    <cellStyle name="Стиль 1 3" xfId="372"/>
    <cellStyle name="Стиль 1 4" xfId="373"/>
    <cellStyle name="Стиль 1 5" xfId="374"/>
    <cellStyle name="Стиль 1 6" xfId="375"/>
    <cellStyle name="Стиль 1 7" xfId="376"/>
    <cellStyle name="Текст предупреждения" xfId="377"/>
    <cellStyle name="Текст предупреждения 2" xfId="378"/>
    <cellStyle name="Текст предупреждения 3" xfId="379"/>
    <cellStyle name="Тысячи [0]_1.62" xfId="380"/>
    <cellStyle name="Тысячи_1.62" xfId="381"/>
    <cellStyle name="Comma" xfId="382"/>
    <cellStyle name="Comma [0]" xfId="383"/>
    <cellStyle name="Финансовый 2" xfId="384"/>
    <cellStyle name="Финансовый 2 10" xfId="385"/>
    <cellStyle name="Финансовый 2 11" xfId="386"/>
    <cellStyle name="Финансовый 2 12" xfId="387"/>
    <cellStyle name="Финансовый 2 13" xfId="388"/>
    <cellStyle name="Финансовый 2 14" xfId="389"/>
    <cellStyle name="Финансовый 2 15" xfId="390"/>
    <cellStyle name="Финансовый 2 16" xfId="391"/>
    <cellStyle name="Финансовый 2 17" xfId="392"/>
    <cellStyle name="Финансовый 2 2" xfId="393"/>
    <cellStyle name="Финансовый 2 3" xfId="394"/>
    <cellStyle name="Финансовый 2 4" xfId="395"/>
    <cellStyle name="Финансовый 2 5" xfId="396"/>
    <cellStyle name="Финансовый 2 6" xfId="397"/>
    <cellStyle name="Финансовый 2 7" xfId="398"/>
    <cellStyle name="Финансовый 2 8" xfId="399"/>
    <cellStyle name="Финансовый 2 9" xfId="400"/>
    <cellStyle name="Финансовый 3" xfId="401"/>
    <cellStyle name="Финансовый 3 2" xfId="402"/>
    <cellStyle name="Финансовый 4" xfId="403"/>
    <cellStyle name="Финансовый 4 2" xfId="404"/>
    <cellStyle name="Финансовый 4 3" xfId="405"/>
    <cellStyle name="Финансовый 5" xfId="406"/>
    <cellStyle name="Финансовый 6" xfId="407"/>
    <cellStyle name="Финансовый 7" xfId="408"/>
    <cellStyle name="Хороший" xfId="409"/>
    <cellStyle name="Хороший 2" xfId="410"/>
    <cellStyle name="Хороший 3" xfId="411"/>
    <cellStyle name="числовой" xfId="412"/>
    <cellStyle name="Ю" xfId="413"/>
    <cellStyle name="Ю-FreeSet_10" xfId="41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externalLink" Target="externalLinks/externalLink8.xml" /><Relationship Id="rId20" Type="http://schemas.openxmlformats.org/officeDocument/2006/relationships/externalLink" Target="externalLinks/externalLink9.xml" /><Relationship Id="rId21" Type="http://schemas.openxmlformats.org/officeDocument/2006/relationships/externalLink" Target="externalLinks/externalLink10.xml" /><Relationship Id="rId22" Type="http://schemas.openxmlformats.org/officeDocument/2006/relationships/externalLink" Target="externalLinks/externalLink11.xml" /><Relationship Id="rId23" Type="http://schemas.openxmlformats.org/officeDocument/2006/relationships/externalLink" Target="externalLinks/externalLink12.xml" /><Relationship Id="rId24" Type="http://schemas.openxmlformats.org/officeDocument/2006/relationships/externalLink" Target="externalLinks/externalLink13.xml" /><Relationship Id="rId25" Type="http://schemas.openxmlformats.org/officeDocument/2006/relationships/externalLink" Target="externalLinks/externalLink14.xml" /><Relationship Id="rId26" Type="http://schemas.openxmlformats.org/officeDocument/2006/relationships/externalLink" Target="externalLinks/externalLink15.xml" /><Relationship Id="rId27" Type="http://schemas.openxmlformats.org/officeDocument/2006/relationships/externalLink" Target="externalLinks/externalLink16.xml" /><Relationship Id="rId28" Type="http://schemas.openxmlformats.org/officeDocument/2006/relationships/externalLink" Target="externalLinks/externalLink17.xml" /><Relationship Id="rId29" Type="http://schemas.openxmlformats.org/officeDocument/2006/relationships/externalLink" Target="externalLinks/externalLink18.xml" /><Relationship Id="rId30" Type="http://schemas.openxmlformats.org/officeDocument/2006/relationships/externalLink" Target="externalLinks/externalLink19.xml" /><Relationship Id="rId31" Type="http://schemas.openxmlformats.org/officeDocument/2006/relationships/externalLink" Target="externalLinks/externalLink20.xml" /><Relationship Id="rId32" Type="http://schemas.openxmlformats.org/officeDocument/2006/relationships/externalLink" Target="externalLinks/externalLink21.xml" /><Relationship Id="rId33" Type="http://schemas.openxmlformats.org/officeDocument/2006/relationships/externalLink" Target="externalLinks/externalLink22.xml" /><Relationship Id="rId34" Type="http://schemas.openxmlformats.org/officeDocument/2006/relationships/externalLink" Target="externalLinks/externalLink23.xml" /><Relationship Id="rId35" Type="http://schemas.openxmlformats.org/officeDocument/2006/relationships/externalLink" Target="externalLinks/externalLink24.xml" /><Relationship Id="rId36" Type="http://schemas.openxmlformats.org/officeDocument/2006/relationships/externalLink" Target="externalLinks/externalLink25.xml" /><Relationship Id="rId37" Type="http://schemas.openxmlformats.org/officeDocument/2006/relationships/externalLink" Target="externalLinks/externalLink26.xml" /><Relationship Id="rId38" Type="http://schemas.openxmlformats.org/officeDocument/2006/relationships/externalLink" Target="externalLinks/externalLink27.xml" /><Relationship Id="rId39" Type="http://schemas.openxmlformats.org/officeDocument/2006/relationships/externalLink" Target="externalLinks/externalLink28.xml" /><Relationship Id="rId40" Type="http://schemas.openxmlformats.org/officeDocument/2006/relationships/externalLink" Target="externalLinks/externalLink29.xml" /><Relationship Id="rId41" Type="http://schemas.openxmlformats.org/officeDocument/2006/relationships/externalLink" Target="externalLinks/externalLink30.xml" /><Relationship Id="rId42" Type="http://schemas.openxmlformats.org/officeDocument/2006/relationships/externalLink" Target="externalLinks/externalLink31.xml" /><Relationship Id="rId43" Type="http://schemas.openxmlformats.org/officeDocument/2006/relationships/externalLink" Target="externalLinks/externalLink32.xml" /><Relationship Id="rId44" Type="http://schemas.openxmlformats.org/officeDocument/2006/relationships/externalLink" Target="externalLinks/externalLink33.xml" /><Relationship Id="rId45" Type="http://schemas.openxmlformats.org/officeDocument/2006/relationships/externalLink" Target="externalLinks/externalLink34.xml" /><Relationship Id="rId46" Type="http://schemas.openxmlformats.org/officeDocument/2006/relationships/externalLink" Target="externalLinks/externalLink35.xml" /><Relationship Id="rId4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ttp:\\www.bank.gov.ua\WORK\S2\VICTOR\&#1042;&#1042;&#1055;\PIB.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http:\\www.bank.gov.ua\&#1052;&#1086;&#1080;%20&#1076;&#1086;&#1082;&#1091;&#1084;&#1077;&#1085;&#1090;&#1099;\Sergey\&#1055;&#1088;&#1086;&#1075;&#1085;&#1086;&#1079;\&#1056;&#1072;&#1073;&#1086;&#1095;&#1080;&#1077;%20&#1090;&#1072;&#1073;&#1083;&#1080;&#1094;&#1099;\new\zvedena11.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D72rc2j\vera\DOCUME~1\Chirich\LOCALS~1\Temp\Rar$DI00.938\Dept\Plan\Exchange\!_Plan-2006\&#1042;&#1040;&#1058;%20&#1048;&#1074;&#1072;&#1085;&#1086;%20&#1092;&#1088;&#1072;&#1085;&#1082;&#1080;&#1074;&#1089;&#1100;&#1082;&#1075;&#1072;&#1079;\Dodatok1%20.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D72rc2j\vera\&#1052;&#1086;&#1080;%20&#1076;&#1086;&#1082;&#1091;&#1084;&#1077;&#1085;&#1090;&#1099;\Plan-2006_kons_rabota\Dept\Plan\Exchange\_________________________Plan_ZP\!_&#1055;&#1077;&#1095;&#1072;&#1090;&#1100;\&#1052;&#1058;&#1056;%20&#1074;&#1089;&#1077;%20-%205.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D72rc2j\vera\Dept\Plan\Exchange\!_Plan-2006\&#1042;&#1040;&#1058;%20&#1048;&#1074;&#1072;&#1085;&#1086;%20&#1092;&#1088;&#1072;&#1085;&#1082;&#1080;&#1074;&#1089;&#1100;&#1082;&#1075;&#1072;&#1079;\Dodatok1%20.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E:\Ariadna\Sum_pok.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Nechiporenko\2007&#1053;&#1054;&#1042;\DOCUME~1\Chirich\LOCALS~1\Temp\Dept\Plan\Exchange\_________________________Plan_ZP\!_&#1055;&#1077;&#1095;&#1072;&#1090;&#1100;\&#1052;&#1058;&#1056;%20&#1074;&#1089;&#1077;%202.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R:\&#1052;&#1086;&#1080;%20&#1076;&#1086;&#1082;&#1091;&#1084;&#1077;&#1085;&#1090;&#1099;\Plan-2006_kons_rabota\Dept\Plan\Exchange\_________________________Plan_ZP\!_&#1055;&#1077;&#1095;&#1072;&#1090;&#1100;\&#1052;&#1058;&#1056;%20&#1074;&#1089;&#1077;%20-%205.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R:\Dept\Plan\Exchange\!_Plan-2006\&#1042;&#1040;&#1058;%20&#1048;&#1074;&#1072;&#1085;&#1086;%20&#1092;&#1088;&#1072;&#1085;&#1082;&#1080;&#1074;&#1089;&#1100;&#1082;&#1075;&#1072;&#1079;\Dodatok1%20.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R:\DOCUME~1\Chirich\LOCALS~1\Temp\Dept\Plan\Exchange\_________________________Plan_ZP\!_&#1055;&#1077;&#1095;&#1072;&#1090;&#1100;\&#1052;&#1058;&#1056;%20&#1074;&#1089;&#1077;%202.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R:\Dept\Plan\Exchange\!_Plan-2006\VAT%20Sevastop\Dept\Plan\Exchange\_________________________Plan_ZP\!_&#1055;&#1077;&#1095;&#1072;&#1090;&#1100;\&#1052;&#1058;&#1056;%20&#1074;&#1089;&#1077;%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ttp:\\www.bank.gov.ua\New_monitoring\Monit_xls\M_2002\M_06_02\Monthly\10_October\1Aug2001\GDP\realgdp\LENA\BGVN1.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R:\Dept\Plan\Exchange\_________________________Plan_ZP\!_&#1055;&#1077;&#1095;&#1072;&#1090;&#1100;\&#1052;&#1058;&#1056;%20&#1074;&#1089;&#1077;%202.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Kredo\work\Dept\Plan\Exchange\_________________________Plan_ZP\!_&#1055;&#1077;&#1095;&#1072;&#1090;&#1100;\&#1052;&#1058;&#1056;%20&#1074;&#1089;&#1077;%20-%205.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D72rc2j\vera\Dept\Plan\Exchange\!_Plan-2006\VAT%20Sevastop\Dept\Plan\Exchange\_________________________Plan_ZP\!_&#1055;&#1077;&#1095;&#1072;&#1090;&#1100;\&#1052;&#1058;&#1056;%20&#1074;&#1089;&#1077;%202.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D72rc2j\vera\DOCUME~1\Chirich\LOCALS~1\Temp\DOCUME~1\VOYTOV~1\LOCALS~1\Temp\Rar$DI00.867\Planning%20System%20Project\consolidation%20hq%20formatted.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D72rc2j\vera\DOCUME~1\Chirich\LOCALS~1\Temp\Dept\Plan\Exchange\_________________________Plan_ZP\!_&#1055;&#1077;&#1095;&#1072;&#1090;&#1100;\&#1052;&#1058;&#1056;%20&#1074;&#1089;&#1077;%202.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D72rc2j\vera\Documents%20and%20Settings\SUDNIKOVA\Local%20Settings\Temporary%20Internet%20Files\Content.IE5\C5MFSXEF\Subv2006\Rich%20Roz%202006.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Main\main1\DOCUME~1\Chirich\LOCALS~1\Temp\Dept\Plan\Exchange\_________________________Plan_ZP\!_&#1055;&#1077;&#1095;&#1072;&#1090;&#1100;\&#1052;&#1058;&#1056;%20&#1074;&#1089;&#1077;%202.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D72rc2j\vera\Documents%20and%20Settings\andreyevskaya\&#1052;&#1086;&#1080;%20&#1076;&#1086;&#1082;&#1091;&#1084;&#1077;&#1085;&#1090;&#1099;\OLGA\&#1056;&#1045;&#1040;&#1051;&#1048;&#1047;&#1040;&#1062;&#1048;&#1071;_2006\2006_REALIZ_&#1058;&#1045;(&#1090;&#1088;&#1072;&#1074;&#1077;&#1085;&#1100;).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http:\\www.bank.gov.ua\S_N_A\1July2001\GDP\realgdp\LENA\BGVN1.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R:\DOCUME~1\Chirich\LOCALS~1\Temp\Rar$DI00.938\Dept\Plan\Exchange\!_Plan-2006\&#1042;&#1040;&#1058;%20&#1048;&#1074;&#1072;&#1085;&#1086;%20&#1092;&#1088;&#1072;&#1085;&#1082;&#1080;&#1074;&#1089;&#1100;&#1082;&#1075;&#1072;&#1079;\Dodatok1%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ile\File1\aaaa\2007%20finplan\DOCUME~1\SINKEV~1\LOCALS~1\Temp\Rar$DI00.781\Dept\Plan\Exchange\_________________________Plan_ZP\!_&#1055;&#1077;&#1095;&#1072;&#1090;&#1100;\&#1052;&#1058;&#1056;%20&#1074;&#1089;&#1077;%20-%205.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D72rc2j\vera\&#1052;&#1086;&#1080;%20&#1076;&#1086;&#1082;&#1091;&#1084;&#1077;&#1085;&#1090;&#1099;\Plan-2006_kons_rabota\Dept\FinPlan-Economy\Planning%20System%20Project\consolidation%20hq%20formatted.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R:\DOCUME~1\SINKEV~1\LOCALS~1\Temp\Rar$DI00.781\Dept\FinPlan-Economy\Planning%20System%20Project\consolidation%20hq%20formatted.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Nechiporenko\2007&#1053;&#1054;&#1042;\DOCUME~1\Chirich\LOCALS~1\Temp\DOCUME~1\VOYTOV~1\LOCALS~1\Temp\Rar$DI00.867\Planning%20System%20Project\consolidation%20hq%20formatted.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S:\Dept\FinPlan-Economy\Planning%20System%20Project\consolidation%20hq%20formatted.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Main\MAIN1\Dept\FinPlan-Economy\Planning%20System%20Project\consolidation%20hq%20formatted.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D72rc2j\vera\Documents%20and%20Settings\likhachov\Local%20Settings\Temporary%20Internet%20Files\Content.IE5\RY4RBH0P\2006_REALIZ_&#1058;&#1045;(&#1083;&#1102;&#1090;&#1080;&#1081;2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72rc2j\vera\FinanceUTG\finek2008\&#1043;&#1088;&#1091;&#1076;&#1077;&#1085;&#1100;%20(&#1086;&#1095;&#1080;&#1082;)\DOCUME~1\SINKEV~1\LOCALS~1\Temp\Rar$DI00.781\Dept\Plan\Exchange\_________________________Plan_ZP\!_&#1055;&#1077;&#1095;&#1072;&#1090;&#1100;\&#1052;&#1058;&#1056;%20&#1074;&#1089;&#1077;%20-%20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72rc2j\vera\FinanceUTG\finek2008\&#1043;&#1088;&#1091;&#1076;&#1077;&#1085;&#1100;%20(&#1086;&#1095;&#1080;&#1082;)\DOCUME~1\SINKEV~1\LOCALS~1\Temp\Rar$DI00.781\Dept\FinPlan-Economy\Planning%20System%20Project\consolidation%20hq%20formatted.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R:\&#1052;&#1086;&#1080;%20&#1076;&#1086;&#1082;&#1091;&#1084;&#1077;&#1085;&#1090;&#1099;\Plan-2006_kons_rabota\Dept\FinPlan-Economy\Planning%20System%20Project\consolidation%20hq%20formatted.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Kredo\work\Dept\FinPlan-Economy\Planning%20System%20Project\consolidation%20hq%20formatted.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R:\DOCUME~1\Chirich\LOCALS~1\Temp\DOCUME~1\VOYTOV~1\LOCALS~1\Temp\Rar$DI00.867\Planning%20System%20Project\consolidation%20hq%20formatted.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Nechiporenko\2007&#1053;&#1054;&#1042;\Dept\Plan\Exchange\!_Plan-2006\VAT%20Sevastop\Dept\Plan\Exchange\_________________________Plan_ZP\!_&#1055;&#1077;&#1095;&#1072;&#1090;&#1100;\&#1052;&#1058;&#1056;%20&#1074;&#1089;&#1077;%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DP"/>
      <sheetName val="Real GDP &amp; Real IP (u)"/>
      <sheetName val="Real GDP &amp; Real IP (e)"/>
      <sheetName val="GDP_gr"/>
      <sheetName val="Светлые"/>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зведена таб"/>
      <sheetName val="попер_роз"/>
      <sheetName val="попер_роз (4)"/>
      <sheetName val="звед_оптим (2)"/>
      <sheetName val="звед_баз(3)_СА"/>
      <sheetName val="звед_опт(3)_ca"/>
      <sheetName val="звед_баз(4)"/>
      <sheetName val="звед_опт(4)"/>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План"/>
      <sheetName val="1  поясн"/>
      <sheetName val="Вир_пок (2)"/>
      <sheetName val="Вир_пок"/>
      <sheetName val="3  Ф2"/>
      <sheetName val="4  04_05"/>
      <sheetName val="4а доходи"/>
      <sheetName val="4б Собівартість (транспортув)"/>
      <sheetName val="4б Собівартість (постач)"/>
      <sheetName val="4б Собівартість (скрапл. газ)"/>
      <sheetName val="5  Сб_Адм_Зб"/>
      <sheetName val="6  Інші доходи"/>
      <sheetName val="7  Інші витрати"/>
      <sheetName val="8  Кошт_вд_04"/>
      <sheetName val="9  Кошт_вд_05"/>
      <sheetName val="10  Кошт_вд_06"/>
      <sheetName val="10  Кошт_вд_06 _1_"/>
      <sheetName val="10  Кошт_вд_06 _2_"/>
      <sheetName val="10  Кошт_вд_06 _3_"/>
      <sheetName val="10  Кошт_вд_06 _4_"/>
      <sheetName val="11  Ф1"/>
      <sheetName val="12_Рух_кошт_непр"/>
      <sheetName val="13  95 р"/>
      <sheetName val="14 Коефіцієнтний аналіз"/>
      <sheetName val="15 Рух коштів"/>
      <sheetName val="16 Кап_вкл"/>
      <sheetName val="17 Фін_інв"/>
      <sheetName val="18 Подат"/>
      <sheetName val="19 МТР"/>
      <sheetName val="20 Внутр оборот"/>
      <sheetName val="1__поясн"/>
      <sheetName val="Вир_пок_(2)"/>
      <sheetName val="3__Ф2"/>
      <sheetName val="4__04_05"/>
      <sheetName val="4а_доходи"/>
      <sheetName val="4б_Собівартість_(транспортув)"/>
      <sheetName val="4б_Собівартість_(постач)"/>
      <sheetName val="4б_Собівартість_(скрапл__газ)"/>
      <sheetName val="5__Сб_Адм_Зб"/>
      <sheetName val="6__Інші_доходи"/>
      <sheetName val="7__Інші_витрати"/>
      <sheetName val="8__Кошт_вд_04"/>
      <sheetName val="9__Кошт_вд_05"/>
      <sheetName val="10__Кошт_вд_06"/>
      <sheetName val="10__Кошт_вд_06__1_"/>
      <sheetName val="10__Кошт_вд_06__2_"/>
      <sheetName val="10__Кошт_вд_06__3_"/>
      <sheetName val="10__Кошт_вд_06__4_"/>
      <sheetName val="11__Ф1"/>
      <sheetName val="13__95_р"/>
      <sheetName val="14_Коефіцієнтний_аналіз"/>
      <sheetName val="15_Рух_коштів"/>
      <sheetName val="16_Кап_вкл"/>
      <sheetName val="17_Фін_інв"/>
      <sheetName val="18_Подат"/>
      <sheetName val="19_МТР"/>
      <sheetName val="20_Внутр_оборот"/>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Разом"/>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 val="7  інші витрати"/>
      <sheetName val="попер_роз"/>
      <sheetName val="Inform"/>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План"/>
      <sheetName val="1  поясн"/>
      <sheetName val="Вир_пок (2)"/>
      <sheetName val="Вир_пок"/>
      <sheetName val="3  Ф2"/>
      <sheetName val="4  04_05"/>
      <sheetName val="4а доходи"/>
      <sheetName val="4б Собівартість (транспортув)"/>
      <sheetName val="4б Собівартість (постач)"/>
      <sheetName val="4б Собівартість (скрапл. газ)"/>
      <sheetName val="5  Сб_Адм_Зб"/>
      <sheetName val="6  Інші доходи"/>
      <sheetName val="7  Інші витрати"/>
      <sheetName val="8  Кошт_вд_04"/>
      <sheetName val="9  Кошт_вд_05"/>
      <sheetName val="10  Кошт_вд_06"/>
      <sheetName val="10  Кошт_вд_06 _1_"/>
      <sheetName val="10  Кошт_вд_06 _2_"/>
      <sheetName val="10  Кошт_вд_06 _3_"/>
      <sheetName val="10  Кошт_вд_06 _4_"/>
      <sheetName val="11  Ф1"/>
      <sheetName val="12_Рух_кошт_непр"/>
      <sheetName val="13  95 р"/>
      <sheetName val="14 Коефіцієнтний аналіз"/>
      <sheetName val="15 Рух коштів"/>
      <sheetName val="16 Кап_вкл"/>
      <sheetName val="17 Фін_інв"/>
      <sheetName val="18 Подат"/>
      <sheetName val="19 МТР"/>
      <sheetName val="20 Внутр оборот"/>
      <sheetName val="МТР Газ України"/>
      <sheetName val="1__поясн"/>
      <sheetName val="Вир_пок_(2)"/>
      <sheetName val="3__Ф2"/>
      <sheetName val="4__04_05"/>
      <sheetName val="4а_доходи"/>
      <sheetName val="4б_Собівартість_(транспортув)"/>
      <sheetName val="4б_Собівартість_(постач)"/>
      <sheetName val="4б_Собівартість_(скрапл__газ)"/>
      <sheetName val="5__Сб_Адм_Зб"/>
      <sheetName val="6__Інші_доходи"/>
      <sheetName val="7__Інші_витрати"/>
      <sheetName val="8__Кошт_вд_04"/>
      <sheetName val="9__Кошт_вд_05"/>
      <sheetName val="10__Кошт_вд_06"/>
      <sheetName val="10__Кошт_вд_06__1_"/>
      <sheetName val="10__Кошт_вд_06__2_"/>
      <sheetName val="10__Кошт_вд_06__3_"/>
      <sheetName val="10__Кошт_вд_06__4_"/>
      <sheetName val="11__Ф1"/>
      <sheetName val="13__95_р"/>
      <sheetName val="14_Коефіцієнтний_аналіз"/>
      <sheetName val="15_Рух_коштів"/>
      <sheetName val="16_Кап_вкл"/>
      <sheetName val="17_Фін_інв"/>
      <sheetName val="18_Подат"/>
      <sheetName val="19_МТР"/>
      <sheetName val="20_Внутр_оборот"/>
      <sheetName val="БАЗА  "/>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Лист1"/>
      <sheetName val="Ini"/>
      <sheetName val="Ëčńň1"/>
      <sheetName val="Sum_pok"/>
      <sheetName val="#REF!"/>
      <sheetName val="Sum_pok.xls"/>
    </sheetNames>
    <definedNames>
      <definedName name="ShowFil"/>
    </defined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МТР Газ України"/>
      <sheetName val="Лист1"/>
      <sheetName val="МТР все 2"/>
      <sheetName val="Правила ДДС"/>
      <sheetName val="Inform"/>
      <sheetName val="база  "/>
      <sheetName val="7  Інші витрати"/>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Разом"/>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 val="Inform"/>
      <sheetName val="база  "/>
      <sheetName val="Лист1"/>
      <sheetName val="МТР все - 5"/>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План"/>
      <sheetName val="1  поясн"/>
      <sheetName val="Вир_пок (2)"/>
      <sheetName val="Вир_пок"/>
      <sheetName val="3  Ф2"/>
      <sheetName val="4  04_05"/>
      <sheetName val="4а доходи"/>
      <sheetName val="4б Собівартість (транспортув)"/>
      <sheetName val="4б Собівартість (постач)"/>
      <sheetName val="4б Собівартість (скрапл. газ)"/>
      <sheetName val="5  Сб_Адм_Зб"/>
      <sheetName val="6  Інші доходи"/>
      <sheetName val="7  Інші витрати"/>
      <sheetName val="8  Кошт_вд_04"/>
      <sheetName val="9  Кошт_вд_05"/>
      <sheetName val="10  Кошт_вд_06"/>
      <sheetName val="10  Кошт_вд_06 _1_"/>
      <sheetName val="10  Кошт_вд_06 _2_"/>
      <sheetName val="10  Кошт_вд_06 _3_"/>
      <sheetName val="10  Кошт_вд_06 _4_"/>
      <sheetName val="11  Ф1"/>
      <sheetName val="12_Рух_кошт_непр"/>
      <sheetName val="13  95 р"/>
      <sheetName val="14 Коефіцієнтний аналіз"/>
      <sheetName val="15 Рух коштів"/>
      <sheetName val="16 Кап_вкл"/>
      <sheetName val="17 Фін_інв"/>
      <sheetName val="18 Подат"/>
      <sheetName val="19 МТР"/>
      <sheetName val="20 Внутр оборот"/>
      <sheetName val="1__поясн"/>
      <sheetName val="Вир_пок_(2)"/>
      <sheetName val="3__Ф2"/>
      <sheetName val="4__04_05"/>
      <sheetName val="4а_доходи"/>
      <sheetName val="4б_Собівартість_(транспортув)"/>
      <sheetName val="4б_Собівартість_(постач)"/>
      <sheetName val="4б_Собівартість_(скрапл__газ)"/>
      <sheetName val="5__Сб_Адм_Зб"/>
      <sheetName val="6__Інші_доходи"/>
      <sheetName val="7__Інші_витрати"/>
      <sheetName val="8__Кошт_вд_04"/>
      <sheetName val="9__Кошт_вд_05"/>
      <sheetName val="10__Кошт_вд_06"/>
      <sheetName val="10__Кошт_вд_06__1_"/>
      <sheetName val="10__Кошт_вд_06__2_"/>
      <sheetName val="10__Кошт_вд_06__3_"/>
      <sheetName val="10__Кошт_вд_06__4_"/>
      <sheetName val="11__Ф1"/>
      <sheetName val="13__95_р"/>
      <sheetName val="14_Коефіцієнтний_аналіз"/>
      <sheetName val="15_Рух_коштів"/>
      <sheetName val="16_Кап_вкл"/>
      <sheetName val="17_Фін_інв"/>
      <sheetName val="18_Подат"/>
      <sheetName val="19_МТР"/>
      <sheetName val="20_Внутр_оборот"/>
      <sheetName val="МТР Газ України"/>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МТР Газ України"/>
      <sheetName val="Inform"/>
      <sheetName val="база  "/>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МТР Газ України"/>
      <sheetName val="попер_роз"/>
      <sheetName val="7  Інші витрати"/>
      <sheetName val="Infor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993"/>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 val="7  інші витрати"/>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Разом"/>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 val="МТР_Апарат"/>
      <sheetName val="МТР_Газ_України"/>
      <sheetName val="МТР_Укртрансгаз"/>
      <sheetName val="МТР_Укргазвидобування"/>
      <sheetName val="МТР_Укрспецтрансгаз"/>
      <sheetName val="МТР_Чорноморнафтогаз"/>
      <sheetName val="МТР_Укртранснафта"/>
      <sheetName val="МТР_Газ-тепло"/>
      <sheetName val="7  Інші витрати"/>
      <sheetName val="Ф2"/>
      <sheetName val="Setup"/>
      <sheetName val="200"/>
      <sheetName val="1993"/>
      <sheetName val="Ener "/>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МТР Газ України"/>
      <sheetName val="Inform"/>
      <sheetName val="база  "/>
      <sheetName val="gdp"/>
      <sheetName val="7  інші витрати"/>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form"/>
      <sheetName val="база  "/>
      <sheetName val="7  інші витрати"/>
      <sheetName val="МТР Газ України"/>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МТР Газ України"/>
      <sheetName val="Inform"/>
      <sheetName val="база  "/>
      <sheetName val="Лист1"/>
      <sheetName val="МТР все 2"/>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Dotac"/>
      <sheetName val="DodDot"/>
      <sheetName val="Dod ARK"/>
      <sheetName val="Dod Clavutich"/>
      <sheetName val="Svod 3511060"/>
      <sheetName val="Viluch(1-12)"/>
      <sheetName val="Diti "/>
      <sheetName val="TvPalGaz"/>
      <sheetName val="Ener "/>
      <sheetName val="IncsiPilgi (2)"/>
      <sheetName val="GirZakon"/>
      <sheetName val="Govti Vodi"/>
      <sheetName val="Chor Flot"/>
      <sheetName val="Afganci"/>
      <sheetName val="Shidka Dop"/>
      <sheetName val="Likarna"/>
      <sheetName val="Zoiot Pidkova"/>
      <sheetName val="Granti"/>
      <sheetName val="Granti1"/>
      <sheetName val="Vibori"/>
      <sheetName val="Metro"/>
      <sheetName val="Oper Teatr"/>
      <sheetName val="Makeevka"/>
      <sheetName val="Ctix Lixo IvFrank"/>
      <sheetName val="Groshi xodat za dit"/>
      <sheetName val="Ctix Lixo Zakarp"/>
      <sheetName val="Coc GKG Inv"/>
      <sheetName val="Tuzla"/>
      <sheetName val="Zmiinii"/>
      <sheetName val="Ctandarti"/>
      <sheetName val="CocEkon"/>
      <sheetName val="Ictor Zabudova"/>
      <sheetName val="Ict Zab"/>
      <sheetName val="Ukr Kultura"/>
      <sheetName val="Minoboroni"/>
      <sheetName val="Mic Arcenal"/>
      <sheetName val="Inekcini"/>
      <sheetName val="In"/>
      <sheetName val="diti ciroti -2(minmolod)"/>
      <sheetName val="Korek ocvita"/>
      <sheetName val="Tex Dic Ocvita"/>
      <sheetName val="Troleib"/>
      <sheetName val="Utoc.Zaoshadg"/>
      <sheetName val="Metro Cpec Fond"/>
      <sheetName val="Svitov Bank"/>
      <sheetName val="Shidka Dop Cp Fond"/>
      <sheetName val="Gazoprovodi"/>
      <sheetName val="Troleib Cpec Fond"/>
      <sheetName val="Zaporiggya"/>
      <sheetName val="Kremenchuk"/>
      <sheetName val="Pereviz ditey"/>
      <sheetName val="Kom dorigu"/>
      <sheetName val="Chor Fiot Cpec Fond"/>
      <sheetName val="Zaosch"/>
      <sheetName val="kryvRig"/>
      <sheetName val="OSVITA"/>
      <sheetName val="Tar"/>
      <sheetName val="Nar.instr"/>
      <sheetName val="DDot"/>
      <sheetName val="Dsub"/>
      <sheetName val="Inform"/>
      <sheetName val="МТР Газ України"/>
      <sheetName val="7  інші витрати"/>
    </sheetNames>
    <sheetDataSet>
      <sheetData sheetId="8">
        <row r="2">
          <cell r="A2" t="str">
            <v>Обсяг помісячного надходження субвенції з державного бюджету до місцевих бюджетів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v>
          </cell>
        </row>
        <row r="5">
          <cell r="A5" t="str">
            <v>Код бюджету</v>
          </cell>
          <cell r="B5" t="str">
            <v>Назва адміністративно-територіальної одиниці</v>
          </cell>
          <cell r="C5" t="str">
            <v>січень</v>
          </cell>
          <cell r="D5" t="str">
            <v>лютий</v>
          </cell>
          <cell r="E5" t="str">
            <v>березень</v>
          </cell>
          <cell r="F5" t="str">
            <v>квітень</v>
          </cell>
          <cell r="G5" t="str">
            <v>травень</v>
          </cell>
        </row>
        <row r="6">
          <cell r="A6" t="str">
            <v>О1100000000</v>
          </cell>
          <cell r="B6" t="str">
            <v>бюджет Автономної Республіки Крим</v>
          </cell>
          <cell r="C6">
            <v>2463.542</v>
          </cell>
          <cell r="D6">
            <v>5004.675</v>
          </cell>
          <cell r="E6">
            <v>4874.01</v>
          </cell>
          <cell r="F6">
            <v>6713.2</v>
          </cell>
          <cell r="G6">
            <v>5483.6</v>
          </cell>
        </row>
        <row r="7">
          <cell r="A7" t="str">
            <v>О2100000000</v>
          </cell>
          <cell r="B7" t="str">
            <v>обласний бюджет Вiнницької області</v>
          </cell>
          <cell r="C7">
            <v>5585.955</v>
          </cell>
          <cell r="D7">
            <v>5130.448</v>
          </cell>
          <cell r="E7">
            <v>5614.534</v>
          </cell>
          <cell r="F7">
            <v>7821.4</v>
          </cell>
          <cell r="G7">
            <v>4676.6</v>
          </cell>
        </row>
        <row r="8">
          <cell r="A8" t="str">
            <v>О3100000000</v>
          </cell>
          <cell r="B8" t="str">
            <v>обласний бюджет Волинської області</v>
          </cell>
          <cell r="C8">
            <v>3419.413</v>
          </cell>
          <cell r="D8">
            <v>4547.163</v>
          </cell>
          <cell r="E8">
            <v>4267.841</v>
          </cell>
          <cell r="F8">
            <v>5180.2</v>
          </cell>
          <cell r="G8">
            <v>3258.4</v>
          </cell>
        </row>
        <row r="9">
          <cell r="A9" t="str">
            <v>О4100000000</v>
          </cell>
          <cell r="B9" t="str">
            <v>обласний бюджет Днiпропетровської області</v>
          </cell>
          <cell r="C9">
            <v>8288.727</v>
          </cell>
          <cell r="D9">
            <v>20991.352</v>
          </cell>
          <cell r="E9">
            <v>16903.655</v>
          </cell>
          <cell r="F9">
            <v>23535.787</v>
          </cell>
          <cell r="G9">
            <v>12935.2</v>
          </cell>
        </row>
        <row r="10">
          <cell r="A10" t="str">
            <v>О5100000000</v>
          </cell>
          <cell r="B10" t="str">
            <v>обласний бюджет Донецької області</v>
          </cell>
          <cell r="C10">
            <v>11729.522</v>
          </cell>
          <cell r="D10">
            <v>19530.755</v>
          </cell>
          <cell r="E10">
            <v>19355.436</v>
          </cell>
          <cell r="F10">
            <v>26008.7</v>
          </cell>
          <cell r="G10">
            <v>15778.6</v>
          </cell>
        </row>
        <row r="11">
          <cell r="A11" t="str">
            <v>О6100000000</v>
          </cell>
          <cell r="B11" t="str">
            <v>обласний бюджет Житомирської області</v>
          </cell>
          <cell r="C11">
            <v>3202.275</v>
          </cell>
          <cell r="D11">
            <v>6561.001</v>
          </cell>
          <cell r="E11">
            <v>5316.215</v>
          </cell>
          <cell r="F11">
            <v>7407.8</v>
          </cell>
          <cell r="G11">
            <v>4605.7</v>
          </cell>
        </row>
        <row r="12">
          <cell r="A12" t="str">
            <v>О7100000000</v>
          </cell>
          <cell r="B12" t="str">
            <v>обласний бюджет Закарпатської області</v>
          </cell>
          <cell r="C12">
            <v>1513.965</v>
          </cell>
          <cell r="D12">
            <v>1806.577</v>
          </cell>
          <cell r="E12">
            <v>4712.244</v>
          </cell>
          <cell r="F12">
            <v>4277.8</v>
          </cell>
          <cell r="G12">
            <v>1586.9</v>
          </cell>
        </row>
        <row r="13">
          <cell r="A13" t="str">
            <v>О8100000000</v>
          </cell>
          <cell r="B13" t="str">
            <v>обласний бюджет Запорiзької області</v>
          </cell>
          <cell r="C13">
            <v>3867.207</v>
          </cell>
          <cell r="D13">
            <v>7903.709</v>
          </cell>
          <cell r="E13">
            <v>7399.416</v>
          </cell>
          <cell r="F13">
            <v>9874.5</v>
          </cell>
          <cell r="G13">
            <v>7155.4</v>
          </cell>
        </row>
        <row r="14">
          <cell r="A14" t="str">
            <v>О9100000000</v>
          </cell>
          <cell r="B14" t="str">
            <v>обласний бюджет Iвано-Франкiвської області</v>
          </cell>
          <cell r="C14">
            <v>3578.223</v>
          </cell>
          <cell r="D14">
            <v>5867.231</v>
          </cell>
          <cell r="E14">
            <v>6297.893</v>
          </cell>
          <cell r="F14">
            <v>9563.7</v>
          </cell>
          <cell r="G14">
            <v>3616.2</v>
          </cell>
        </row>
        <row r="15">
          <cell r="A15">
            <v>10100000000</v>
          </cell>
          <cell r="B15" t="str">
            <v>обласний бюджет Київської області</v>
          </cell>
          <cell r="C15">
            <v>10302.385</v>
          </cell>
          <cell r="D15">
            <v>16146.353</v>
          </cell>
          <cell r="E15">
            <v>13833.256</v>
          </cell>
          <cell r="F15">
            <v>18290.4</v>
          </cell>
          <cell r="G15">
            <v>7404.9</v>
          </cell>
        </row>
        <row r="16">
          <cell r="A16">
            <v>11100000000</v>
          </cell>
          <cell r="B16" t="str">
            <v>обласний бюджет Кiровоградської області</v>
          </cell>
          <cell r="C16">
            <v>3580.96</v>
          </cell>
          <cell r="D16">
            <v>4993.733</v>
          </cell>
          <cell r="E16">
            <v>3976.05</v>
          </cell>
          <cell r="F16">
            <v>7419.8</v>
          </cell>
          <cell r="G16">
            <v>5284.3</v>
          </cell>
        </row>
        <row r="17">
          <cell r="A17">
            <v>12100000000</v>
          </cell>
          <cell r="B17" t="str">
            <v>обласний бюджет Луганської області</v>
          </cell>
          <cell r="C17">
            <v>2843.239</v>
          </cell>
          <cell r="D17">
            <v>8978.6</v>
          </cell>
          <cell r="E17">
            <v>6927.87</v>
          </cell>
          <cell r="F17">
            <v>9087.1</v>
          </cell>
          <cell r="G17">
            <v>6148.4</v>
          </cell>
        </row>
        <row r="18">
          <cell r="A18">
            <v>13100000000</v>
          </cell>
          <cell r="B18" t="str">
            <v>обласний бюджет Львiвської області</v>
          </cell>
          <cell r="C18">
            <v>13665.8</v>
          </cell>
          <cell r="D18">
            <v>12546.388</v>
          </cell>
          <cell r="E18">
            <v>13924.588</v>
          </cell>
          <cell r="F18">
            <v>16320</v>
          </cell>
          <cell r="G18">
            <v>5542.7</v>
          </cell>
        </row>
        <row r="19">
          <cell r="A19">
            <v>14100000000</v>
          </cell>
          <cell r="B19" t="str">
            <v>обласний бюджет Миколаївської області</v>
          </cell>
          <cell r="C19">
            <v>1582.552</v>
          </cell>
          <cell r="D19">
            <v>4228.623</v>
          </cell>
          <cell r="E19">
            <v>4112.819</v>
          </cell>
          <cell r="F19">
            <v>5079.6</v>
          </cell>
          <cell r="G19">
            <v>4261.3</v>
          </cell>
        </row>
        <row r="20">
          <cell r="A20">
            <v>15100000000</v>
          </cell>
          <cell r="B20" t="str">
            <v>обласний бюджет Одеської області</v>
          </cell>
          <cell r="C20">
            <v>3570.101</v>
          </cell>
          <cell r="D20">
            <v>8569.597</v>
          </cell>
          <cell r="E20">
            <v>7127.825</v>
          </cell>
          <cell r="F20">
            <v>11636.5</v>
          </cell>
          <cell r="G20">
            <v>10163.4</v>
          </cell>
        </row>
        <row r="21">
          <cell r="A21">
            <v>16100000000</v>
          </cell>
          <cell r="B21" t="str">
            <v>обласний бюджет Полтавської області</v>
          </cell>
          <cell r="C21">
            <v>5666.114</v>
          </cell>
          <cell r="D21">
            <v>6422.432</v>
          </cell>
          <cell r="E21">
            <v>7489.754</v>
          </cell>
          <cell r="F21">
            <v>15258.1</v>
          </cell>
          <cell r="G21">
            <v>5827</v>
          </cell>
        </row>
        <row r="22">
          <cell r="A22">
            <v>17100000000</v>
          </cell>
          <cell r="B22" t="str">
            <v>обласний бюджет Рiвненської області</v>
          </cell>
          <cell r="C22">
            <v>1969.902</v>
          </cell>
          <cell r="D22">
            <v>3336.444</v>
          </cell>
          <cell r="E22">
            <v>5380.447</v>
          </cell>
          <cell r="F22">
            <v>5543.9</v>
          </cell>
          <cell r="G22">
            <v>2982.7</v>
          </cell>
        </row>
        <row r="23">
          <cell r="A23">
            <v>18100000000</v>
          </cell>
          <cell r="B23" t="str">
            <v>обласний бюджет Сумської області</v>
          </cell>
          <cell r="C23">
            <v>4169.528</v>
          </cell>
          <cell r="D23">
            <v>3622.993</v>
          </cell>
          <cell r="E23">
            <v>7895.424</v>
          </cell>
          <cell r="F23">
            <v>8377.1</v>
          </cell>
          <cell r="G23">
            <v>4032.7</v>
          </cell>
        </row>
        <row r="24">
          <cell r="A24">
            <v>19100000000</v>
          </cell>
          <cell r="B24" t="str">
            <v>обласний бюджет Тернопiльської області</v>
          </cell>
          <cell r="C24">
            <v>3701.916</v>
          </cell>
          <cell r="D24">
            <v>4896.856</v>
          </cell>
          <cell r="E24">
            <v>5147.265</v>
          </cell>
          <cell r="F24">
            <v>6839.9</v>
          </cell>
          <cell r="G24">
            <v>1830.2</v>
          </cell>
        </row>
        <row r="25">
          <cell r="A25">
            <v>20100000000</v>
          </cell>
          <cell r="B25" t="str">
            <v>обласний бюджет Харкiвської області</v>
          </cell>
          <cell r="C25">
            <v>8386.933</v>
          </cell>
          <cell r="D25">
            <v>11698.075</v>
          </cell>
          <cell r="E25">
            <v>14592.047</v>
          </cell>
          <cell r="F25">
            <v>27208.2</v>
          </cell>
          <cell r="G25">
            <v>13691.3</v>
          </cell>
        </row>
        <row r="26">
          <cell r="A26">
            <v>21100000000</v>
          </cell>
          <cell r="B26" t="str">
            <v>обласний бюджет Херсонської області</v>
          </cell>
          <cell r="C26">
            <v>2200.968</v>
          </cell>
          <cell r="D26">
            <v>3252.539</v>
          </cell>
          <cell r="E26">
            <v>3255.58</v>
          </cell>
          <cell r="F26">
            <v>5299.7</v>
          </cell>
          <cell r="G26">
            <v>3272.2</v>
          </cell>
        </row>
        <row r="27">
          <cell r="A27">
            <v>22100000000</v>
          </cell>
          <cell r="B27" t="str">
            <v>обласний бюджет Хмельницької області</v>
          </cell>
          <cell r="C27">
            <v>4049.532</v>
          </cell>
          <cell r="D27">
            <v>6627.4</v>
          </cell>
          <cell r="E27">
            <v>4533.01</v>
          </cell>
          <cell r="F27">
            <v>8290.9</v>
          </cell>
          <cell r="G27">
            <v>5960.3</v>
          </cell>
        </row>
        <row r="28">
          <cell r="A28">
            <v>23100000000</v>
          </cell>
          <cell r="B28" t="str">
            <v>обласний бюджет Черкаської області</v>
          </cell>
          <cell r="C28">
            <v>5316.291</v>
          </cell>
          <cell r="D28">
            <v>6217.337</v>
          </cell>
          <cell r="E28">
            <v>6195.89</v>
          </cell>
          <cell r="F28">
            <v>10165</v>
          </cell>
          <cell r="G28">
            <v>4770.5</v>
          </cell>
        </row>
        <row r="29">
          <cell r="A29">
            <v>24100000000</v>
          </cell>
          <cell r="B29" t="str">
            <v>обласний бюджет Чернiвецької області</v>
          </cell>
          <cell r="C29">
            <v>1761.75</v>
          </cell>
          <cell r="D29">
            <v>2010.783</v>
          </cell>
          <cell r="E29">
            <v>1999.803</v>
          </cell>
          <cell r="F29">
            <v>3410.4</v>
          </cell>
          <cell r="G29">
            <v>2092.5</v>
          </cell>
        </row>
        <row r="30">
          <cell r="A30">
            <v>25100000000</v>
          </cell>
          <cell r="B30" t="str">
            <v>обласний бюджет Чернiгiвецької області</v>
          </cell>
          <cell r="C30">
            <v>4501.034</v>
          </cell>
          <cell r="D30">
            <v>5828.546</v>
          </cell>
          <cell r="E30">
            <v>5312.768</v>
          </cell>
          <cell r="F30">
            <v>8541</v>
          </cell>
          <cell r="G30">
            <v>4831.6</v>
          </cell>
        </row>
        <row r="31">
          <cell r="A31">
            <v>26000000000</v>
          </cell>
          <cell r="B31" t="str">
            <v>м.Київ</v>
          </cell>
          <cell r="C31">
            <v>4478.429</v>
          </cell>
          <cell r="D31">
            <v>7686.248</v>
          </cell>
          <cell r="E31">
            <v>8581.608</v>
          </cell>
          <cell r="F31">
            <v>12592.5</v>
          </cell>
          <cell r="G31">
            <v>10211.1</v>
          </cell>
        </row>
        <row r="32">
          <cell r="A32">
            <v>27000000000</v>
          </cell>
          <cell r="B32" t="str">
            <v>м.Севастополь</v>
          </cell>
          <cell r="C32">
            <v>656.437</v>
          </cell>
          <cell r="D32">
            <v>1870.887</v>
          </cell>
          <cell r="E32">
            <v>1073.652</v>
          </cell>
          <cell r="F32">
            <v>1527.613</v>
          </cell>
          <cell r="G32">
            <v>1254.8</v>
          </cell>
        </row>
        <row r="33">
          <cell r="B33" t="str">
            <v>Всього </v>
          </cell>
          <cell r="C33">
            <v>126052.70000000001</v>
          </cell>
          <cell r="D33">
            <v>196276.74499999997</v>
          </cell>
          <cell r="E33">
            <v>196100.90000000005</v>
          </cell>
          <cell r="F33">
            <v>281270.80000000005</v>
          </cell>
          <cell r="G33">
            <v>158658.49999999997</v>
          </cell>
        </row>
        <row r="38">
          <cell r="C38">
            <v>126052.7</v>
          </cell>
          <cell r="D38">
            <v>196276.74499999997</v>
          </cell>
          <cell r="E38">
            <v>196100.9</v>
          </cell>
          <cell r="F38">
            <v>281270.8</v>
          </cell>
          <cell r="G38">
            <v>158658.5</v>
          </cell>
        </row>
        <row r="41">
          <cell r="C41">
            <v>0</v>
          </cell>
          <cell r="D41">
            <v>0</v>
          </cell>
          <cell r="E41">
            <v>0</v>
          </cell>
          <cell r="F41">
            <v>0</v>
          </cell>
          <cell r="G41">
            <v>0</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МТР Газ України"/>
      <sheetName val="Ener "/>
      <sheetName val="Лист1"/>
      <sheetName val="МТР все 2"/>
      <sheetName val="МТР_Газ_України"/>
      <sheetName val="МТР Апарат"/>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 val="МТР_Апарат"/>
      <sheetName val="МТР_Укртрансгаз"/>
      <sheetName val="МТР_Укргазвидобування"/>
      <sheetName val="МТР_Укрспецтрансгаз"/>
      <sheetName val="МТР_Чорноморнафтогаз"/>
      <sheetName val="МТР_Укртранснафта"/>
      <sheetName val="МТР_Газ-тепло"/>
      <sheetName val="ТРП"/>
      <sheetName val="Inform"/>
      <sheetName val="7  Інші витрати"/>
      <sheetName val="gdp"/>
      <sheetName val="1993"/>
      <sheetName val="Додаток 3"/>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БАЗА  "/>
      <sheetName val="ВАТ"/>
      <sheetName val="ВАТ_фил"/>
      <sheetName val="383,40ч"/>
      <sheetName val="383,40т"/>
      <sheetName val="686,00"/>
      <sheetName val="област"/>
      <sheetName val="Сторно"/>
      <sheetName val="Пряма_труба"/>
      <sheetName val="БАЗА   (2)"/>
      <sheetName val="БАЗА   (3)"/>
      <sheetName val="БАЗА   (5)"/>
      <sheetName val="БАЗА   (4)"/>
      <sheetName val="МТР Газ України"/>
      <sheetName val="БАЗА__"/>
      <sheetName val="БАЗА___(2)"/>
      <sheetName val="БАЗА___(3)"/>
      <sheetName val="БАЗА___(5)"/>
      <sheetName val="БАЗА___(4)"/>
      <sheetName val="Припущення"/>
      <sheetName val="Ener "/>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1993"/>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План"/>
      <sheetName val="1  поясн"/>
      <sheetName val="Вир_пок (2)"/>
      <sheetName val="Вир_пок"/>
      <sheetName val="3  Ф2"/>
      <sheetName val="4  04_05"/>
      <sheetName val="4а доходи"/>
      <sheetName val="4б Собівартість (транспортув)"/>
      <sheetName val="4б Собівартість (постач)"/>
      <sheetName val="4б Собівартість (скрапл. газ)"/>
      <sheetName val="5  Сб_Адм_Зб"/>
      <sheetName val="6  Інші доходи"/>
      <sheetName val="7  Інші витрати"/>
      <sheetName val="8  Кошт_вд_04"/>
      <sheetName val="9  Кошт_вд_05"/>
      <sheetName val="10  Кошт_вд_06"/>
      <sheetName val="10  Кошт_вд_06 _1_"/>
      <sheetName val="10  Кошт_вд_06 _2_"/>
      <sheetName val="10  Кошт_вд_06 _3_"/>
      <sheetName val="10  Кошт_вд_06 _4_"/>
      <sheetName val="11  Ф1"/>
      <sheetName val="12_Рух_кошт_непр"/>
      <sheetName val="13  95 р"/>
      <sheetName val="14 Коефіцієнтний аналіз"/>
      <sheetName val="15 Рух коштів"/>
      <sheetName val="16 Кап_вкл"/>
      <sheetName val="17 Фін_інв"/>
      <sheetName val="18 Подат"/>
      <sheetName val="19 МТР"/>
      <sheetName val="20 Внутр оборот"/>
      <sheetName val="Inform"/>
      <sheetName val="f-20"/>
      <sheetName val="МТР Газ України"/>
      <sheetName val="1__поясн"/>
      <sheetName val="Вир_пок_(2)"/>
      <sheetName val="3__Ф2"/>
      <sheetName val="4__04_05"/>
      <sheetName val="4а_доходи"/>
      <sheetName val="4б_Собівартість_(транспортув)"/>
      <sheetName val="4б_Собівартість_(постач)"/>
      <sheetName val="4б_Собівартість_(скрапл__газ)"/>
      <sheetName val="5__Сб_Адм_Зб"/>
      <sheetName val="6__Інші_доходи"/>
      <sheetName val="7__Інші_витрати"/>
      <sheetName val="8__Кошт_вд_04"/>
      <sheetName val="9__Кошт_вд_05"/>
      <sheetName val="10__Кошт_вд_06"/>
      <sheetName val="10__Кошт_вд_06__1_"/>
      <sheetName val="10__Кошт_вд_06__2_"/>
      <sheetName val="10__Кошт_вд_06__3_"/>
      <sheetName val="10__Кошт_вд_06__4_"/>
      <sheetName val="11__Ф1"/>
      <sheetName val="13__95_р"/>
      <sheetName val="14_Коефіцієнтний_аналіз"/>
      <sheetName val="15_Рух_коштів"/>
      <sheetName val="16_Кап_вкл"/>
      <sheetName val="17_Фін_інв"/>
      <sheetName val="18_Подат"/>
      <sheetName val="19_МТР"/>
      <sheetName val="20_Внутр_оборот"/>
      <sheetName val="БАЗА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Разом"/>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 val="1993"/>
      <sheetName val="7  Інші витрати"/>
      <sheetName val="МТР_Апарат"/>
      <sheetName val="МТР_Газ_України"/>
      <sheetName val="МТР_Укртрансгаз"/>
      <sheetName val="МТР_Укргазвидобування"/>
      <sheetName val="МТР_Укрспецтрансгаз"/>
      <sheetName val="МТР_Чорноморнафтогаз"/>
      <sheetName val="МТР_Укртранснафта"/>
      <sheetName val="МТР_Газ-тепло"/>
      <sheetName val="Setup"/>
      <sheetName val="200"/>
      <sheetName val="gdp"/>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 val="Правила ДДС"/>
      <sheetName val="7  інші витрати"/>
      <sheetName val="1993"/>
      <sheetName val="п"/>
      <sheetName val="МТР Газ України"/>
    </sheetNames>
    <sheetDataSet>
      <sheetData sheetId="1">
        <row r="2">
          <cell r="F2" t="str">
            <v>Компания "Мама"</v>
          </cell>
        </row>
      </sheetData>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 val="МТР Газ України"/>
      <sheetName val="7  Інші витрати"/>
    </sheetNames>
    <sheetDataSet>
      <sheetData sheetId="1">
        <row r="6">
          <cell r="E6" t="str">
            <v>31 декабря 2005 года</v>
          </cell>
        </row>
      </sheetData>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Inform"/>
      <sheetName val="Технич лист"/>
      <sheetName val="до викупа"/>
      <sheetName val="gdp"/>
      <sheetName val="МТР Газ України"/>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 val="11)423+424"/>
      <sheetName val="Chart_of_accs"/>
      <sheetName val="реестр заявок"/>
      <sheetName val="ЗКЛ"/>
      <sheetName val="реестр_заявок"/>
      <sheetName val="Лист1"/>
      <sheetName val="Рабоч"/>
      <sheetName val="МТР Газ України"/>
      <sheetName val="7  Інші витрати"/>
      <sheetName val="1993"/>
    </sheetNames>
    <sheetDataSet>
      <sheetData sheetId="1">
        <row r="2">
          <cell r="G2">
            <v>0</v>
          </cell>
        </row>
      </sheetData>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 val="реестр заявок"/>
      <sheetName val="ЗКЛ"/>
      <sheetName val="реестр_заявок"/>
      <sheetName val="Рабоч"/>
      <sheetName val="11)423+424"/>
      <sheetName val="Chart_of_accs"/>
      <sheetName val="Лист1"/>
      <sheetName val="База"/>
      <sheetName val="Note2 to do "/>
      <sheetName val="4сд"/>
      <sheetName val="2сд"/>
      <sheetName val="7сд"/>
      <sheetName val="МТР Газ України"/>
      <sheetName val="7  Інші витрати"/>
      <sheetName val="1993"/>
      <sheetName val="Лист2"/>
      <sheetName val="припущення"/>
    </sheetNames>
    <sheetDataSet>
      <sheetData sheetId="1">
        <row r="2">
          <cell r="G2">
            <v>0</v>
          </cell>
        </row>
      </sheetData>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БАЗА  "/>
      <sheetName val="ВАТ"/>
      <sheetName val="ВАТ_фил"/>
      <sheetName val="210"/>
      <sheetName val="241,5"/>
      <sheetName val="област"/>
      <sheetName val="Сторно"/>
      <sheetName val="Пряма_труба"/>
      <sheetName val="БАЗА   (2)"/>
      <sheetName val="БАЗА   (3)"/>
      <sheetName val="БАЗА   (4)"/>
      <sheetName val="БАЗА   (5)"/>
      <sheetName val="БАЗА   (6)"/>
      <sheetName val="БАЗА   (7)"/>
      <sheetName val="БАЗА   (8)"/>
      <sheetName val="БАЗА   (9)"/>
      <sheetName val="БАЗА   (10)"/>
      <sheetName val="БАЗА   (12)"/>
      <sheetName val="БАЗА   (11)"/>
      <sheetName val="БАЗА   (13)"/>
      <sheetName val="БАЗА   (14)"/>
      <sheetName val="Inform"/>
      <sheetName val="БАЗА__"/>
      <sheetName val="БАЗА___(2)"/>
      <sheetName val="БАЗА___(3)"/>
      <sheetName val="БАЗА___(4)"/>
      <sheetName val="БАЗА___(5)"/>
      <sheetName val="БАЗА___(6)"/>
      <sheetName val="БАЗА___(7)"/>
      <sheetName val="БАЗА___(8)"/>
      <sheetName val="БАЗА___(9)"/>
      <sheetName val="БАЗА___(10)"/>
      <sheetName val="БАЗА___(12)"/>
      <sheetName val="БАЗА___(11)"/>
      <sheetName val="БАЗА___(13)"/>
      <sheetName val="БАЗА___(14)"/>
      <sheetName val="параметри"/>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Разом"/>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 val="Inform"/>
      <sheetName val="7  інші витрати"/>
      <sheetName val="199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 val="МТР Газ України"/>
      <sheetName val="11)423+424"/>
      <sheetName val="Chart_of_accs"/>
      <sheetName val="реестр заявок"/>
      <sheetName val="ЗКЛ"/>
      <sheetName val="реестр_заявок"/>
      <sheetName val="Лист1"/>
      <sheetName val="Рабоч"/>
      <sheetName val="7  Інші витрати"/>
      <sheetName val="1993"/>
      <sheetName val="БАЗА  "/>
      <sheetName val="до викупа"/>
      <sheetName val="Note2 to do "/>
      <sheetName val="4сд"/>
      <sheetName val="2сд"/>
      <sheetName val="7сд"/>
      <sheetName val="Лист2"/>
      <sheetName val="припущення"/>
    </sheetNames>
    <sheetDataSet>
      <sheetData sheetId="1">
        <row r="2">
          <cell r="F2" t="str">
            <v>Компания "Мама"</v>
          </cell>
          <cell r="G2">
            <v>0</v>
          </cell>
        </row>
        <row r="5">
          <cell r="E5" t="str">
            <v>01 января 2005 года</v>
          </cell>
        </row>
        <row r="6">
          <cell r="E6" t="str">
            <v>31 декабря 2005 года</v>
          </cell>
        </row>
        <row r="38">
          <cell r="E38" t="str">
            <v>тыс. грн.</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 val="Лист2"/>
      <sheetName val="МТР Газ України"/>
      <sheetName val="7  інші витрати"/>
      <sheetName val="Ener "/>
    </sheetNames>
    <sheetDataSet>
      <sheetData sheetId="1">
        <row r="2">
          <cell r="F2" t="str">
            <v>Компания "Мама"</v>
          </cell>
          <cell r="G2">
            <v>0</v>
          </cell>
        </row>
        <row r="5">
          <cell r="E5" t="str">
            <v>01 января 2005 года</v>
          </cell>
        </row>
        <row r="6">
          <cell r="E6" t="str">
            <v>31 декабря 2005 года</v>
          </cell>
        </row>
        <row r="38">
          <cell r="E38" t="str">
            <v>тыс. грн.</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 val="1_Структура по елементах"/>
      <sheetName val="Д3"/>
      <sheetName val="7  інші витрати"/>
      <sheetName val="МТР Газ України"/>
    </sheetNames>
    <sheetDataSet>
      <sheetData sheetId="1">
        <row r="2">
          <cell r="F2" t="str">
            <v>Компания "Мама"</v>
          </cell>
          <cell r="G2">
            <v>0</v>
          </cell>
        </row>
        <row r="5">
          <cell r="E5" t="str">
            <v>01 января 2005 года</v>
          </cell>
        </row>
        <row r="6">
          <cell r="E6" t="str">
            <v>31 декабря 2005 года</v>
          </cell>
        </row>
        <row r="38">
          <cell r="E38" t="str">
            <v>тыс. грн.</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Inform"/>
      <sheetName val="МТР Газ України"/>
      <sheetName val="gdp"/>
      <sheetName val="7  інші витрати"/>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МТР Газ України"/>
      <sheetName val="Inform"/>
      <sheetName val="1_Структура по елементах"/>
      <sheetName val="Current"/>
      <sheetName val="Лист1"/>
      <sheetName val="МТР все 2"/>
      <sheetName val="МТР Апарат"/>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 val="TB"/>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 val="Ener "/>
      <sheetName val="МТР_Газ_України"/>
      <sheetName val="МТР_Апарат"/>
      <sheetName val="МТР_Укртрансгаз"/>
      <sheetName val="МТР_Укргазвидобування"/>
      <sheetName val="МТР_Укрспецтрансгаз"/>
      <sheetName val="МТР_Чорноморнафтогаз"/>
      <sheetName val="МТР_Укртранснафта"/>
      <sheetName val="МТР_Газ-тепло"/>
      <sheetName val="7  інші витрати"/>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43"/>
  </sheetPr>
  <dimension ref="A1:L492"/>
  <sheetViews>
    <sheetView tabSelected="1" view="pageBreakPreview" zoomScale="80" zoomScaleNormal="70" zoomScaleSheetLayoutView="80" zoomScalePageLayoutView="0" workbookViewId="0" topLeftCell="A1">
      <selection activeCell="N20" sqref="N20"/>
    </sheetView>
  </sheetViews>
  <sheetFormatPr defaultColWidth="9.00390625" defaultRowHeight="12.75"/>
  <cols>
    <col min="1" max="1" width="100.875" style="56" customWidth="1"/>
    <col min="2" max="2" width="15.375" style="16" customWidth="1"/>
    <col min="3" max="3" width="27.75390625" style="16" customWidth="1"/>
    <col min="4" max="4" width="28.75390625" style="16" customWidth="1"/>
    <col min="5" max="5" width="28.625" style="16" customWidth="1"/>
    <col min="6" max="6" width="26.75390625" style="16" customWidth="1"/>
    <col min="7" max="7" width="29.375" style="16" customWidth="1"/>
    <col min="8" max="8" width="21.75390625" style="16" customWidth="1"/>
    <col min="9" max="9" width="10.00390625" style="56" customWidth="1"/>
    <col min="10" max="10" width="9.625" style="56" customWidth="1"/>
    <col min="11" max="11" width="9.125" style="56" bestFit="1" customWidth="1"/>
    <col min="12" max="16384" width="9.125" style="56" customWidth="1"/>
  </cols>
  <sheetData>
    <row r="1" spans="2:12" ht="18.75" customHeight="1">
      <c r="B1" s="70"/>
      <c r="C1" s="70"/>
      <c r="D1" s="70"/>
      <c r="E1" s="56"/>
      <c r="F1" s="331" t="s">
        <v>0</v>
      </c>
      <c r="G1" s="331"/>
      <c r="H1" s="331"/>
      <c r="I1" s="229"/>
      <c r="J1" s="229"/>
      <c r="K1" s="229"/>
      <c r="L1" s="229"/>
    </row>
    <row r="2" spans="1:12" ht="18.75" customHeight="1">
      <c r="A2" s="196"/>
      <c r="E2" s="56"/>
      <c r="F2" s="331" t="s">
        <v>1</v>
      </c>
      <c r="G2" s="331"/>
      <c r="H2" s="331"/>
      <c r="I2" s="229"/>
      <c r="J2" s="229"/>
      <c r="K2" s="229"/>
      <c r="L2" s="229"/>
    </row>
    <row r="3" spans="1:12" ht="18.75" customHeight="1">
      <c r="A3" s="16"/>
      <c r="E3" s="100"/>
      <c r="F3" s="331" t="s">
        <v>2</v>
      </c>
      <c r="G3" s="331"/>
      <c r="H3" s="331"/>
      <c r="I3" s="229"/>
      <c r="J3" s="229"/>
      <c r="K3" s="229"/>
      <c r="L3" s="229"/>
    </row>
    <row r="4" spans="1:12" ht="18.75" customHeight="1">
      <c r="A4" s="16"/>
      <c r="E4" s="100"/>
      <c r="F4" s="331" t="s">
        <v>3</v>
      </c>
      <c r="G4" s="331"/>
      <c r="H4" s="331"/>
      <c r="I4" s="229"/>
      <c r="J4" s="229"/>
      <c r="K4" s="229"/>
      <c r="L4" s="229"/>
    </row>
    <row r="5" spans="1:12" ht="18.75" customHeight="1">
      <c r="A5" s="16"/>
      <c r="E5" s="100"/>
      <c r="F5" s="197" t="s">
        <v>4</v>
      </c>
      <c r="G5" s="100"/>
      <c r="H5" s="100"/>
      <c r="I5" s="229"/>
      <c r="J5" s="229"/>
      <c r="K5" s="229"/>
      <c r="L5" s="229"/>
    </row>
    <row r="6" spans="1:8" ht="19.5" customHeight="1">
      <c r="A6" s="198"/>
      <c r="B6" s="332"/>
      <c r="C6" s="332"/>
      <c r="D6" s="332"/>
      <c r="E6" s="332"/>
      <c r="F6" s="199"/>
      <c r="G6" s="200">
        <v>2021</v>
      </c>
      <c r="H6" s="22" t="s">
        <v>5</v>
      </c>
    </row>
    <row r="7" spans="1:8" ht="49.5" customHeight="1">
      <c r="A7" s="201" t="s">
        <v>6</v>
      </c>
      <c r="B7" s="333" t="s">
        <v>7</v>
      </c>
      <c r="C7" s="333"/>
      <c r="D7" s="333"/>
      <c r="E7" s="333"/>
      <c r="F7" s="334"/>
      <c r="G7" s="202" t="s">
        <v>8</v>
      </c>
      <c r="H7" s="22">
        <v>42662070</v>
      </c>
    </row>
    <row r="8" spans="1:8" ht="19.5" customHeight="1">
      <c r="A8" s="198" t="s">
        <v>9</v>
      </c>
      <c r="B8" s="332" t="s">
        <v>10</v>
      </c>
      <c r="C8" s="332"/>
      <c r="D8" s="332"/>
      <c r="E8" s="332"/>
      <c r="F8" s="199"/>
      <c r="G8" s="202" t="s">
        <v>11</v>
      </c>
      <c r="H8" s="22">
        <v>150</v>
      </c>
    </row>
    <row r="9" spans="1:8" ht="19.5" customHeight="1">
      <c r="A9" s="198" t="s">
        <v>12</v>
      </c>
      <c r="B9" s="332" t="s">
        <v>13</v>
      </c>
      <c r="C9" s="332"/>
      <c r="D9" s="332"/>
      <c r="E9" s="332"/>
      <c r="F9" s="199"/>
      <c r="G9" s="202" t="s">
        <v>14</v>
      </c>
      <c r="H9" s="22">
        <v>5610700000</v>
      </c>
    </row>
    <row r="10" spans="1:8" ht="19.5" customHeight="1">
      <c r="A10" s="201" t="s">
        <v>15</v>
      </c>
      <c r="B10" s="332"/>
      <c r="C10" s="332"/>
      <c r="D10" s="332"/>
      <c r="E10" s="332"/>
      <c r="F10" s="203"/>
      <c r="G10" s="202" t="s">
        <v>16</v>
      </c>
      <c r="H10" s="22"/>
    </row>
    <row r="11" spans="1:8" ht="19.5" customHeight="1">
      <c r="A11" s="201" t="s">
        <v>17</v>
      </c>
      <c r="B11" s="332" t="s">
        <v>18</v>
      </c>
      <c r="C11" s="332"/>
      <c r="D11" s="332"/>
      <c r="E11" s="332"/>
      <c r="F11" s="204"/>
      <c r="G11" s="202" t="s">
        <v>19</v>
      </c>
      <c r="H11" s="22"/>
    </row>
    <row r="12" spans="1:8" ht="19.5" customHeight="1">
      <c r="A12" s="201" t="s">
        <v>20</v>
      </c>
      <c r="B12" s="332" t="s">
        <v>21</v>
      </c>
      <c r="C12" s="332"/>
      <c r="D12" s="332"/>
      <c r="E12" s="332"/>
      <c r="F12" s="204"/>
      <c r="G12" s="202" t="s">
        <v>22</v>
      </c>
      <c r="H12" s="22">
        <v>86.21</v>
      </c>
    </row>
    <row r="13" spans="1:8" ht="19.5" customHeight="1">
      <c r="A13" s="201" t="s">
        <v>23</v>
      </c>
      <c r="B13" s="332"/>
      <c r="C13" s="332"/>
      <c r="D13" s="332"/>
      <c r="E13" s="332"/>
      <c r="F13" s="332" t="s">
        <v>24</v>
      </c>
      <c r="G13" s="335"/>
      <c r="H13" s="205"/>
    </row>
    <row r="14" spans="1:8" ht="19.5" customHeight="1">
      <c r="A14" s="201" t="s">
        <v>25</v>
      </c>
      <c r="B14" s="332" t="s">
        <v>26</v>
      </c>
      <c r="C14" s="332"/>
      <c r="D14" s="332"/>
      <c r="E14" s="332"/>
      <c r="F14" s="332" t="s">
        <v>27</v>
      </c>
      <c r="G14" s="336"/>
      <c r="H14" s="205"/>
    </row>
    <row r="15" spans="1:8" ht="19.5" customHeight="1">
      <c r="A15" s="201" t="s">
        <v>28</v>
      </c>
      <c r="B15" s="332">
        <v>74</v>
      </c>
      <c r="C15" s="332"/>
      <c r="D15" s="332"/>
      <c r="E15" s="332"/>
      <c r="F15" s="204"/>
      <c r="G15" s="204"/>
      <c r="H15" s="204"/>
    </row>
    <row r="16" spans="1:8" ht="19.5" customHeight="1">
      <c r="A16" s="198" t="s">
        <v>29</v>
      </c>
      <c r="B16" s="332" t="s">
        <v>30</v>
      </c>
      <c r="C16" s="332"/>
      <c r="D16" s="332"/>
      <c r="E16" s="332"/>
      <c r="F16" s="332"/>
      <c r="G16" s="206"/>
      <c r="H16" s="206"/>
    </row>
    <row r="17" spans="1:8" ht="19.5" customHeight="1">
      <c r="A17" s="201" t="s">
        <v>31</v>
      </c>
      <c r="B17" s="332" t="s">
        <v>32</v>
      </c>
      <c r="C17" s="332"/>
      <c r="D17" s="332"/>
      <c r="E17" s="332"/>
      <c r="F17" s="332"/>
      <c r="G17" s="204"/>
      <c r="H17" s="204"/>
    </row>
    <row r="18" spans="1:8" ht="19.5" customHeight="1">
      <c r="A18" s="198" t="s">
        <v>33</v>
      </c>
      <c r="B18" s="332" t="s">
        <v>34</v>
      </c>
      <c r="C18" s="332"/>
      <c r="D18" s="332"/>
      <c r="E18" s="332"/>
      <c r="F18" s="332"/>
      <c r="G18" s="206"/>
      <c r="H18" s="206"/>
    </row>
    <row r="19" spans="1:8" ht="9.75" customHeight="1">
      <c r="A19" s="100"/>
      <c r="B19" s="56"/>
      <c r="C19" s="56"/>
      <c r="D19" s="56"/>
      <c r="E19" s="56"/>
      <c r="F19" s="56"/>
      <c r="G19" s="56"/>
      <c r="H19" s="56"/>
    </row>
    <row r="20" spans="1:8" ht="19.5" customHeight="1">
      <c r="A20" s="337" t="s">
        <v>35</v>
      </c>
      <c r="B20" s="337"/>
      <c r="C20" s="337"/>
      <c r="D20" s="337"/>
      <c r="E20" s="337"/>
      <c r="F20" s="337"/>
      <c r="G20" s="337"/>
      <c r="H20" s="337"/>
    </row>
    <row r="21" spans="1:8" ht="18.75">
      <c r="A21" s="337" t="s">
        <v>36</v>
      </c>
      <c r="B21" s="337"/>
      <c r="C21" s="337"/>
      <c r="D21" s="337"/>
      <c r="E21" s="337"/>
      <c r="F21" s="337"/>
      <c r="G21" s="337"/>
      <c r="H21" s="337"/>
    </row>
    <row r="22" spans="1:8" ht="25.5">
      <c r="A22" s="338" t="s">
        <v>513</v>
      </c>
      <c r="B22" s="338"/>
      <c r="C22" s="338"/>
      <c r="D22" s="338"/>
      <c r="E22" s="338"/>
      <c r="F22" s="338"/>
      <c r="G22" s="338"/>
      <c r="H22" s="338"/>
    </row>
    <row r="23" spans="1:8" ht="45" customHeight="1">
      <c r="A23" s="337" t="s">
        <v>550</v>
      </c>
      <c r="B23" s="341"/>
      <c r="C23" s="341"/>
      <c r="D23" s="341"/>
      <c r="E23" s="341"/>
      <c r="F23" s="341"/>
      <c r="G23" s="341"/>
      <c r="H23" s="341"/>
    </row>
    <row r="24" spans="1:8" ht="18.75">
      <c r="A24" s="337" t="s">
        <v>37</v>
      </c>
      <c r="B24" s="337"/>
      <c r="C24" s="337"/>
      <c r="D24" s="337"/>
      <c r="E24" s="337"/>
      <c r="F24" s="337"/>
      <c r="G24" s="337"/>
      <c r="H24" s="337"/>
    </row>
    <row r="25" spans="2:8" ht="12" customHeight="1">
      <c r="B25" s="158"/>
      <c r="C25" s="158"/>
      <c r="D25" s="158"/>
      <c r="E25" s="158"/>
      <c r="F25" s="158"/>
      <c r="G25" s="158"/>
      <c r="H25" s="158"/>
    </row>
    <row r="26" spans="1:8" ht="33" customHeight="1">
      <c r="A26" s="359" t="s">
        <v>38</v>
      </c>
      <c r="B26" s="339" t="s">
        <v>39</v>
      </c>
      <c r="C26" s="339" t="s">
        <v>40</v>
      </c>
      <c r="D26" s="339"/>
      <c r="E26" s="340" t="s">
        <v>41</v>
      </c>
      <c r="F26" s="340"/>
      <c r="G26" s="340"/>
      <c r="H26" s="340"/>
    </row>
    <row r="27" spans="1:8" ht="24.75" customHeight="1">
      <c r="A27" s="359"/>
      <c r="B27" s="339"/>
      <c r="C27" s="13" t="s">
        <v>42</v>
      </c>
      <c r="D27" s="13" t="s">
        <v>43</v>
      </c>
      <c r="E27" s="103" t="s">
        <v>44</v>
      </c>
      <c r="F27" s="103" t="s">
        <v>45</v>
      </c>
      <c r="G27" s="103" t="s">
        <v>46</v>
      </c>
      <c r="H27" s="103" t="s">
        <v>47</v>
      </c>
    </row>
    <row r="28" spans="1:8" ht="18.75">
      <c r="A28" s="22">
        <v>1</v>
      </c>
      <c r="B28" s="13">
        <v>2</v>
      </c>
      <c r="C28" s="22">
        <v>3</v>
      </c>
      <c r="D28" s="13">
        <v>4</v>
      </c>
      <c r="E28" s="22">
        <v>5</v>
      </c>
      <c r="F28" s="13">
        <v>6</v>
      </c>
      <c r="G28" s="22">
        <v>7</v>
      </c>
      <c r="H28" s="13">
        <v>8</v>
      </c>
    </row>
    <row r="29" spans="1:8" s="58" customFormat="1" ht="18.75">
      <c r="A29" s="342" t="s">
        <v>48</v>
      </c>
      <c r="B29" s="343"/>
      <c r="C29" s="343"/>
      <c r="D29" s="343"/>
      <c r="E29" s="343"/>
      <c r="F29" s="343"/>
      <c r="G29" s="343"/>
      <c r="H29" s="344"/>
    </row>
    <row r="30" spans="1:8" s="58" customFormat="1" ht="24.75" customHeight="1">
      <c r="A30" s="207" t="s">
        <v>49</v>
      </c>
      <c r="B30" s="208">
        <v>1000</v>
      </c>
      <c r="C30" s="209">
        <f>'I. Фін результат'!C7</f>
        <v>21946</v>
      </c>
      <c r="D30" s="209">
        <f>'I. Фін результат'!D7</f>
        <v>27215.9</v>
      </c>
      <c r="E30" s="209">
        <f>'I. Фін результат'!E7</f>
        <v>27440</v>
      </c>
      <c r="F30" s="209">
        <f>'I. Фін результат'!F7</f>
        <v>27215.9</v>
      </c>
      <c r="G30" s="210">
        <f>F30-E30</f>
        <v>-224.09999999999854</v>
      </c>
      <c r="H30" s="211">
        <f>(F30/E30)*100</f>
        <v>99.18330903790088</v>
      </c>
    </row>
    <row r="31" spans="1:8" s="58" customFormat="1" ht="24.75" customHeight="1">
      <c r="A31" s="212" t="s">
        <v>50</v>
      </c>
      <c r="B31" s="213">
        <v>1010</v>
      </c>
      <c r="C31" s="209">
        <f>'I. Фін результат'!C8</f>
        <v>-16596.7</v>
      </c>
      <c r="D31" s="209">
        <f>'I. Фін результат'!D8</f>
        <v>-25089.4</v>
      </c>
      <c r="E31" s="209">
        <f>'I. Фін результат'!E8</f>
        <v>-27310</v>
      </c>
      <c r="F31" s="209">
        <f>'I. Фін результат'!F8</f>
        <v>-25089.4</v>
      </c>
      <c r="G31" s="214">
        <f>F31-E31</f>
        <v>2220.5999999999985</v>
      </c>
      <c r="H31" s="211">
        <f aca="true" t="shared" si="0" ref="H31:H76">(F31/E31)*100</f>
        <v>91.86891248626877</v>
      </c>
    </row>
    <row r="32" spans="1:8" s="58" customFormat="1" ht="24.75" customHeight="1">
      <c r="A32" s="215" t="s">
        <v>51</v>
      </c>
      <c r="B32" s="213">
        <v>1020</v>
      </c>
      <c r="C32" s="216">
        <f>SUM(C30:C31)</f>
        <v>5349.299999999999</v>
      </c>
      <c r="D32" s="216">
        <f>SUM(D30:D31)</f>
        <v>2126.5</v>
      </c>
      <c r="E32" s="216">
        <f>SUM(E30:E31)</f>
        <v>130</v>
      </c>
      <c r="F32" s="216">
        <f>SUM(F30:F31)</f>
        <v>2126.5</v>
      </c>
      <c r="G32" s="217">
        <f aca="true" t="shared" si="1" ref="G32:G76">F32-E32</f>
        <v>1996.5</v>
      </c>
      <c r="H32" s="218">
        <f t="shared" si="0"/>
        <v>1635.7692307692307</v>
      </c>
    </row>
    <row r="33" spans="1:8" s="58" customFormat="1" ht="24.75" customHeight="1">
      <c r="A33" s="212" t="s">
        <v>52</v>
      </c>
      <c r="B33" s="219">
        <v>1030</v>
      </c>
      <c r="C33" s="209">
        <f>'I. Фін результат'!C21</f>
        <v>-2858.0999999999995</v>
      </c>
      <c r="D33" s="209">
        <f>'I. Фін результат'!D21</f>
        <v>-4564.999999999999</v>
      </c>
      <c r="E33" s="209">
        <f>'I. Фін результат'!E21</f>
        <v>-4805</v>
      </c>
      <c r="F33" s="209">
        <f>'I. Фін результат'!F21</f>
        <v>-4564.999999999999</v>
      </c>
      <c r="G33" s="214">
        <f t="shared" si="1"/>
        <v>240.0000000000009</v>
      </c>
      <c r="H33" s="211">
        <f t="shared" si="0"/>
        <v>95.00520291363162</v>
      </c>
    </row>
    <row r="34" spans="1:8" s="58" customFormat="1" ht="24.75" customHeight="1">
      <c r="A34" s="60" t="s">
        <v>53</v>
      </c>
      <c r="B34" s="219">
        <v>1031</v>
      </c>
      <c r="C34" s="209" t="str">
        <f>'I. Фін результат'!C22</f>
        <v>(    )</v>
      </c>
      <c r="D34" s="209" t="str">
        <f>'I. Фін результат'!D22</f>
        <v>(    )</v>
      </c>
      <c r="E34" s="209" t="str">
        <f>'I. Фін результат'!E22</f>
        <v>(    )</v>
      </c>
      <c r="F34" s="209" t="str">
        <f>'I. Фін результат'!F22</f>
        <v>(    )</v>
      </c>
      <c r="G34" s="220" t="e">
        <f t="shared" si="1"/>
        <v>#VALUE!</v>
      </c>
      <c r="H34" s="211" t="e">
        <f t="shared" si="0"/>
        <v>#VALUE!</v>
      </c>
    </row>
    <row r="35" spans="1:8" s="58" customFormat="1" ht="24.75" customHeight="1">
      <c r="A35" s="60" t="s">
        <v>54</v>
      </c>
      <c r="B35" s="219">
        <v>1032</v>
      </c>
      <c r="C35" s="209" t="str">
        <f>'I. Фін результат'!C23</f>
        <v>(    )</v>
      </c>
      <c r="D35" s="209" t="str">
        <f>'I. Фін результат'!D23</f>
        <v>(    )</v>
      </c>
      <c r="E35" s="209" t="str">
        <f>'I. Фін результат'!E23</f>
        <v>(    )</v>
      </c>
      <c r="F35" s="209" t="str">
        <f>'I. Фін результат'!F23</f>
        <v>(    )</v>
      </c>
      <c r="G35" s="220" t="e">
        <f t="shared" si="1"/>
        <v>#VALUE!</v>
      </c>
      <c r="H35" s="211" t="e">
        <f t="shared" si="0"/>
        <v>#VALUE!</v>
      </c>
    </row>
    <row r="36" spans="1:8" s="58" customFormat="1" ht="24.75" customHeight="1">
      <c r="A36" s="60" t="s">
        <v>55</v>
      </c>
      <c r="B36" s="219">
        <v>1033</v>
      </c>
      <c r="C36" s="209" t="str">
        <f>'I. Фін результат'!C24</f>
        <v>(    )</v>
      </c>
      <c r="D36" s="209" t="str">
        <f>'I. Фін результат'!D24</f>
        <v>(    )</v>
      </c>
      <c r="E36" s="209" t="str">
        <f>'I. Фін результат'!E24</f>
        <v>(    )</v>
      </c>
      <c r="F36" s="209" t="str">
        <f>'I. Фін результат'!F24</f>
        <v>(    )</v>
      </c>
      <c r="G36" s="220" t="e">
        <f t="shared" si="1"/>
        <v>#VALUE!</v>
      </c>
      <c r="H36" s="211" t="e">
        <f t="shared" si="0"/>
        <v>#VALUE!</v>
      </c>
    </row>
    <row r="37" spans="1:8" s="58" customFormat="1" ht="24.75" customHeight="1">
      <c r="A37" s="60" t="s">
        <v>56</v>
      </c>
      <c r="B37" s="219">
        <v>1034</v>
      </c>
      <c r="C37" s="209" t="str">
        <f>'I. Фін результат'!C25</f>
        <v>(    )</v>
      </c>
      <c r="D37" s="209" t="str">
        <f>'I. Фін результат'!D25</f>
        <v>(    )</v>
      </c>
      <c r="E37" s="209" t="str">
        <f>'I. Фін результат'!E25</f>
        <v>(    )</v>
      </c>
      <c r="F37" s="209" t="str">
        <f>'I. Фін результат'!F25</f>
        <v>(    )</v>
      </c>
      <c r="G37" s="220" t="e">
        <f t="shared" si="1"/>
        <v>#VALUE!</v>
      </c>
      <c r="H37" s="211" t="e">
        <f t="shared" si="0"/>
        <v>#VALUE!</v>
      </c>
    </row>
    <row r="38" spans="1:8" s="58" customFormat="1" ht="24.75" customHeight="1">
      <c r="A38" s="60" t="s">
        <v>57</v>
      </c>
      <c r="B38" s="219">
        <v>1035</v>
      </c>
      <c r="C38" s="330">
        <f>'I. Фін результат'!C26</f>
        <v>-40</v>
      </c>
      <c r="D38" s="209" t="str">
        <f>'I. Фін результат'!D26</f>
        <v>(    )</v>
      </c>
      <c r="E38" s="209">
        <f>'I. Фін результат'!E26</f>
        <v>-50</v>
      </c>
      <c r="F38" s="209" t="str">
        <f>'I. Фін результат'!F26</f>
        <v>(    )</v>
      </c>
      <c r="G38" s="220" t="e">
        <f t="shared" si="1"/>
        <v>#VALUE!</v>
      </c>
      <c r="H38" s="211" t="e">
        <f t="shared" si="0"/>
        <v>#VALUE!</v>
      </c>
    </row>
    <row r="39" spans="1:8" s="58" customFormat="1" ht="24.75" customHeight="1">
      <c r="A39" s="212" t="s">
        <v>58</v>
      </c>
      <c r="B39" s="213">
        <v>1060</v>
      </c>
      <c r="C39" s="209">
        <f>'I. Фін результат'!C47</f>
        <v>0</v>
      </c>
      <c r="D39" s="209">
        <f>'I. Фін результат'!D47</f>
        <v>0</v>
      </c>
      <c r="E39" s="209">
        <f>'I. Фін результат'!E47</f>
        <v>0</v>
      </c>
      <c r="F39" s="209">
        <f>'I. Фін результат'!F47</f>
        <v>0</v>
      </c>
      <c r="G39" s="220">
        <f t="shared" si="1"/>
        <v>0</v>
      </c>
      <c r="H39" s="211" t="e">
        <f t="shared" si="0"/>
        <v>#DIV/0!</v>
      </c>
    </row>
    <row r="40" spans="1:8" s="58" customFormat="1" ht="24.75" customHeight="1">
      <c r="A40" s="60" t="s">
        <v>59</v>
      </c>
      <c r="B40" s="219">
        <v>1070</v>
      </c>
      <c r="C40" s="209">
        <f>'I. Фін результат'!C55</f>
        <v>4514.3</v>
      </c>
      <c r="D40" s="209">
        <f>'I. Фін результат'!D55</f>
        <v>10984.3</v>
      </c>
      <c r="E40" s="209">
        <f>'I. Фін результат'!E55</f>
        <v>16250</v>
      </c>
      <c r="F40" s="209">
        <f>'I. Фін результат'!F55</f>
        <v>10984.3</v>
      </c>
      <c r="G40" s="214">
        <f t="shared" si="1"/>
        <v>-5265.700000000001</v>
      </c>
      <c r="H40" s="211">
        <f t="shared" si="0"/>
        <v>67.5956923076923</v>
      </c>
    </row>
    <row r="41" spans="1:8" s="58" customFormat="1" ht="24.75" customHeight="1">
      <c r="A41" s="60" t="s">
        <v>60</v>
      </c>
      <c r="B41" s="219">
        <v>1071</v>
      </c>
      <c r="C41" s="209">
        <f>'I. Фін результат'!C56</f>
        <v>0</v>
      </c>
      <c r="D41" s="209">
        <f>'I. Фін результат'!D56</f>
        <v>0</v>
      </c>
      <c r="E41" s="209">
        <f>'I. Фін результат'!E56</f>
        <v>0</v>
      </c>
      <c r="F41" s="209">
        <f>'I. Фін результат'!F56</f>
        <v>0</v>
      </c>
      <c r="G41" s="220">
        <f t="shared" si="1"/>
        <v>0</v>
      </c>
      <c r="H41" s="211" t="e">
        <f t="shared" si="0"/>
        <v>#DIV/0!</v>
      </c>
    </row>
    <row r="42" spans="1:8" s="58" customFormat="1" ht="24.75" customHeight="1">
      <c r="A42" s="60" t="s">
        <v>61</v>
      </c>
      <c r="B42" s="219">
        <v>1072</v>
      </c>
      <c r="C42" s="209">
        <f>'I. Фін результат'!C57</f>
        <v>0</v>
      </c>
      <c r="D42" s="209">
        <f>'I. Фін результат'!D57</f>
        <v>0</v>
      </c>
      <c r="E42" s="209">
        <f>'I. Фін результат'!E57</f>
        <v>0</v>
      </c>
      <c r="F42" s="209">
        <f>'I. Фін результат'!F57</f>
        <v>0</v>
      </c>
      <c r="G42" s="220">
        <f t="shared" si="1"/>
        <v>0</v>
      </c>
      <c r="H42" s="211" t="e">
        <f t="shared" si="0"/>
        <v>#DIV/0!</v>
      </c>
    </row>
    <row r="43" spans="1:8" s="58" customFormat="1" ht="24.75" customHeight="1">
      <c r="A43" s="221" t="s">
        <v>62</v>
      </c>
      <c r="B43" s="219">
        <v>1080</v>
      </c>
      <c r="C43" s="209">
        <f>'I. Фін результат'!C63</f>
        <v>-3375.1</v>
      </c>
      <c r="D43" s="209">
        <f>'I. Фін результат'!D63</f>
        <v>-10837</v>
      </c>
      <c r="E43" s="209">
        <f>'I. Фін результат'!E63</f>
        <v>-15565</v>
      </c>
      <c r="F43" s="209">
        <f>'I. Фін результат'!F63</f>
        <v>-10837</v>
      </c>
      <c r="G43" s="214">
        <f t="shared" si="1"/>
        <v>4728</v>
      </c>
      <c r="H43" s="211">
        <f t="shared" si="0"/>
        <v>69.62415676196595</v>
      </c>
    </row>
    <row r="44" spans="1:8" s="58" customFormat="1" ht="24.75" customHeight="1">
      <c r="A44" s="60" t="s">
        <v>60</v>
      </c>
      <c r="B44" s="219">
        <v>1081</v>
      </c>
      <c r="C44" s="209" t="str">
        <f>'I. Фін результат'!C64</f>
        <v>(    )</v>
      </c>
      <c r="D44" s="209" t="str">
        <f>'I. Фін результат'!D64</f>
        <v>(    )</v>
      </c>
      <c r="E44" s="209" t="str">
        <f>'I. Фін результат'!E64</f>
        <v>(    )</v>
      </c>
      <c r="F44" s="209" t="str">
        <f>'I. Фін результат'!F64</f>
        <v>(    )</v>
      </c>
      <c r="G44" s="220" t="e">
        <f t="shared" si="1"/>
        <v>#VALUE!</v>
      </c>
      <c r="H44" s="211" t="e">
        <f t="shared" si="0"/>
        <v>#VALUE!</v>
      </c>
    </row>
    <row r="45" spans="1:8" s="58" customFormat="1" ht="24.75" customHeight="1">
      <c r="A45" s="60" t="s">
        <v>63</v>
      </c>
      <c r="B45" s="219">
        <v>1082</v>
      </c>
      <c r="C45" s="209" t="str">
        <f>'I. Фін результат'!C65</f>
        <v>(    )</v>
      </c>
      <c r="D45" s="209" t="str">
        <f>'I. Фін результат'!D65</f>
        <v>(    )</v>
      </c>
      <c r="E45" s="209" t="str">
        <f>'I. Фін результат'!E65</f>
        <v>(    )</v>
      </c>
      <c r="F45" s="209" t="str">
        <f>'I. Фін результат'!F65</f>
        <v>(    )</v>
      </c>
      <c r="G45" s="220" t="e">
        <f t="shared" si="1"/>
        <v>#VALUE!</v>
      </c>
      <c r="H45" s="211" t="e">
        <f t="shared" si="0"/>
        <v>#VALUE!</v>
      </c>
    </row>
    <row r="46" spans="1:8" s="58" customFormat="1" ht="24.75" customHeight="1">
      <c r="A46" s="59" t="s">
        <v>64</v>
      </c>
      <c r="B46" s="213">
        <v>1100</v>
      </c>
      <c r="C46" s="216">
        <f>SUM(C32,C33,C39,C40,C43)</f>
        <v>3630.4</v>
      </c>
      <c r="D46" s="216">
        <f>SUM(D32,D33,D39,D40,D43)</f>
        <v>-2291.2000000000007</v>
      </c>
      <c r="E46" s="216">
        <f>SUM(E32,E33,E39,E40,E43)</f>
        <v>-3990</v>
      </c>
      <c r="F46" s="216">
        <f>SUM(F32,F33,F39,F40,F43)</f>
        <v>-2291.2000000000007</v>
      </c>
      <c r="G46" s="217">
        <f t="shared" si="1"/>
        <v>1698.7999999999993</v>
      </c>
      <c r="H46" s="218">
        <f t="shared" si="0"/>
        <v>57.42355889724312</v>
      </c>
    </row>
    <row r="47" spans="1:8" s="58" customFormat="1" ht="24.75" customHeight="1">
      <c r="A47" s="222" t="s">
        <v>65</v>
      </c>
      <c r="B47" s="213">
        <v>1310</v>
      </c>
      <c r="C47" s="223" t="e">
        <f>'I. Фін результат'!C106</f>
        <v>#VALUE!</v>
      </c>
      <c r="D47" s="223" t="e">
        <f>'I. Фін результат'!D106</f>
        <v>#VALUE!</v>
      </c>
      <c r="E47" s="223" t="e">
        <f>'I. Фін результат'!E106</f>
        <v>#VALUE!</v>
      </c>
      <c r="F47" s="223" t="e">
        <f>'I. Фін результат'!F106</f>
        <v>#VALUE!</v>
      </c>
      <c r="G47" s="223" t="e">
        <f t="shared" si="1"/>
        <v>#VALUE!</v>
      </c>
      <c r="H47" s="218" t="e">
        <f t="shared" si="0"/>
        <v>#VALUE!</v>
      </c>
    </row>
    <row r="48" spans="1:8" s="58" customFormat="1" ht="24.75" customHeight="1">
      <c r="A48" s="222" t="s">
        <v>66</v>
      </c>
      <c r="B48" s="213">
        <v>5010</v>
      </c>
      <c r="C48" s="224" t="e">
        <f>(C47/C30)*100</f>
        <v>#VALUE!</v>
      </c>
      <c r="D48" s="224" t="e">
        <f>(D47/D30)*100</f>
        <v>#VALUE!</v>
      </c>
      <c r="E48" s="224" t="e">
        <f>(E47/E30)*100</f>
        <v>#VALUE!</v>
      </c>
      <c r="F48" s="224" t="e">
        <f>(F47/F30)*100</f>
        <v>#VALUE!</v>
      </c>
      <c r="G48" s="223" t="e">
        <f t="shared" si="1"/>
        <v>#VALUE!</v>
      </c>
      <c r="H48" s="218" t="e">
        <f t="shared" si="0"/>
        <v>#VALUE!</v>
      </c>
    </row>
    <row r="49" spans="1:8" s="58" customFormat="1" ht="22.5" customHeight="1">
      <c r="A49" s="60" t="s">
        <v>67</v>
      </c>
      <c r="B49" s="219">
        <v>1110</v>
      </c>
      <c r="C49" s="225">
        <f>'I. Фін результат'!C78</f>
        <v>0</v>
      </c>
      <c r="D49" s="225">
        <f>'I. Фін результат'!D78</f>
        <v>0</v>
      </c>
      <c r="E49" s="225">
        <f>'I. Фін результат'!E78</f>
        <v>0</v>
      </c>
      <c r="F49" s="225">
        <f>'I. Фін результат'!F78</f>
        <v>0</v>
      </c>
      <c r="G49" s="220">
        <f t="shared" si="1"/>
        <v>0</v>
      </c>
      <c r="H49" s="211" t="e">
        <f t="shared" si="0"/>
        <v>#DIV/0!</v>
      </c>
    </row>
    <row r="50" spans="1:8" s="58" customFormat="1" ht="22.5" customHeight="1">
      <c r="A50" s="60" t="s">
        <v>68</v>
      </c>
      <c r="B50" s="219">
        <v>1120</v>
      </c>
      <c r="C50" s="225" t="str">
        <f>'I. Фін результат'!C79</f>
        <v>(    )</v>
      </c>
      <c r="D50" s="225" t="str">
        <f>'I. Фін результат'!D79</f>
        <v>(    )</v>
      </c>
      <c r="E50" s="225" t="str">
        <f>'I. Фін результат'!E79</f>
        <v>(    )</v>
      </c>
      <c r="F50" s="225" t="str">
        <f>'I. Фін результат'!F79</f>
        <v>(    )</v>
      </c>
      <c r="G50" s="220" t="e">
        <f t="shared" si="1"/>
        <v>#VALUE!</v>
      </c>
      <c r="H50" s="211" t="e">
        <f t="shared" si="0"/>
        <v>#VALUE!</v>
      </c>
    </row>
    <row r="51" spans="1:8" s="58" customFormat="1" ht="22.5" customHeight="1">
      <c r="A51" s="60" t="s">
        <v>69</v>
      </c>
      <c r="B51" s="219">
        <v>1130</v>
      </c>
      <c r="C51" s="225">
        <f>'I. Фін результат'!C80</f>
        <v>0</v>
      </c>
      <c r="D51" s="225">
        <f>'I. Фін результат'!D80</f>
        <v>0</v>
      </c>
      <c r="E51" s="225">
        <f>'I. Фін результат'!E80</f>
        <v>0</v>
      </c>
      <c r="F51" s="225">
        <f>'I. Фін результат'!F80</f>
        <v>0</v>
      </c>
      <c r="G51" s="220">
        <f t="shared" si="1"/>
        <v>0</v>
      </c>
      <c r="H51" s="211" t="e">
        <f t="shared" si="0"/>
        <v>#DIV/0!</v>
      </c>
    </row>
    <row r="52" spans="1:8" s="58" customFormat="1" ht="22.5" customHeight="1">
      <c r="A52" s="60" t="s">
        <v>70</v>
      </c>
      <c r="B52" s="219">
        <v>1140</v>
      </c>
      <c r="C52" s="225" t="str">
        <f>'I. Фін результат'!C81</f>
        <v>(    )</v>
      </c>
      <c r="D52" s="225" t="str">
        <f>'I. Фін результат'!D81</f>
        <v>(    )</v>
      </c>
      <c r="E52" s="225" t="str">
        <f>'I. Фін результат'!E81</f>
        <v>(    )</v>
      </c>
      <c r="F52" s="225" t="str">
        <f>'I. Фін результат'!F81</f>
        <v>(    )</v>
      </c>
      <c r="G52" s="220" t="e">
        <f t="shared" si="1"/>
        <v>#VALUE!</v>
      </c>
      <c r="H52" s="211" t="e">
        <f t="shared" si="0"/>
        <v>#VALUE!</v>
      </c>
    </row>
    <row r="53" spans="1:8" s="58" customFormat="1" ht="22.5" customHeight="1">
      <c r="A53" s="60" t="s">
        <v>71</v>
      </c>
      <c r="B53" s="219">
        <v>1150</v>
      </c>
      <c r="C53" s="310">
        <f>'I. Фін результат'!C82</f>
        <v>144.1</v>
      </c>
      <c r="D53" s="226">
        <f>'I. Фін результат'!D82</f>
        <v>668.6</v>
      </c>
      <c r="E53" s="226">
        <f>'I. Фін результат'!E82</f>
        <v>520</v>
      </c>
      <c r="F53" s="226">
        <f>'I. Фін результат'!F82</f>
        <v>668.6</v>
      </c>
      <c r="G53" s="227">
        <f t="shared" si="1"/>
        <v>148.60000000000002</v>
      </c>
      <c r="H53" s="211">
        <f t="shared" si="0"/>
        <v>128.57692307692307</v>
      </c>
    </row>
    <row r="54" spans="1:8" s="58" customFormat="1" ht="22.5" customHeight="1">
      <c r="A54" s="60" t="s">
        <v>60</v>
      </c>
      <c r="B54" s="219">
        <v>1151</v>
      </c>
      <c r="C54" s="226">
        <f>'I. Фін результат'!C83</f>
        <v>0</v>
      </c>
      <c r="D54" s="226">
        <f>'I. Фін результат'!D83</f>
        <v>0</v>
      </c>
      <c r="E54" s="226">
        <f>'I. Фін результат'!E83</f>
        <v>0</v>
      </c>
      <c r="F54" s="226">
        <f>'I. Фін результат'!F83</f>
        <v>0</v>
      </c>
      <c r="G54" s="220">
        <f t="shared" si="1"/>
        <v>0</v>
      </c>
      <c r="H54" s="211" t="e">
        <f t="shared" si="0"/>
        <v>#DIV/0!</v>
      </c>
    </row>
    <row r="55" spans="1:8" s="58" customFormat="1" ht="22.5" customHeight="1">
      <c r="A55" s="60" t="s">
        <v>72</v>
      </c>
      <c r="B55" s="219">
        <v>1160</v>
      </c>
      <c r="C55" s="226">
        <f>'I. Фін результат'!C85</f>
        <v>-144.1</v>
      </c>
      <c r="D55" s="226">
        <f>'I. Фін результат'!D85</f>
        <v>-668.6</v>
      </c>
      <c r="E55" s="226">
        <f>'I. Фін результат'!E85</f>
        <v>-520</v>
      </c>
      <c r="F55" s="226">
        <f>'I. Фін результат'!F85</f>
        <v>-668.6</v>
      </c>
      <c r="G55" s="214">
        <f t="shared" si="1"/>
        <v>-148.60000000000002</v>
      </c>
      <c r="H55" s="211">
        <f t="shared" si="0"/>
        <v>128.57692307692307</v>
      </c>
    </row>
    <row r="56" spans="1:8" s="58" customFormat="1" ht="22.5" customHeight="1">
      <c r="A56" s="60" t="s">
        <v>60</v>
      </c>
      <c r="B56" s="219">
        <v>1161</v>
      </c>
      <c r="C56" s="225" t="str">
        <f>'I. Фін результат'!C86</f>
        <v>(    )</v>
      </c>
      <c r="D56" s="225" t="str">
        <f>'I. Фін результат'!D86</f>
        <v>(    )</v>
      </c>
      <c r="E56" s="210" t="str">
        <f>'I. Фін результат'!E86</f>
        <v>(    )</v>
      </c>
      <c r="F56" s="210" t="str">
        <f>'I. Фін результат'!F86</f>
        <v>(    )</v>
      </c>
      <c r="G56" s="220" t="e">
        <f t="shared" si="1"/>
        <v>#VALUE!</v>
      </c>
      <c r="H56" s="211" t="e">
        <f t="shared" si="0"/>
        <v>#VALUE!</v>
      </c>
    </row>
    <row r="57" spans="1:8" s="58" customFormat="1" ht="22.5" customHeight="1">
      <c r="A57" s="222" t="s">
        <v>73</v>
      </c>
      <c r="B57" s="228">
        <v>1170</v>
      </c>
      <c r="C57" s="216">
        <f>SUM(C46,C49:C53,C55)</f>
        <v>3630.4</v>
      </c>
      <c r="D57" s="216">
        <f>SUM(D46,D49:D53,D55)</f>
        <v>-2291.2000000000007</v>
      </c>
      <c r="E57" s="216">
        <f>SUM(E46,E49:E53,E55)</f>
        <v>-3990</v>
      </c>
      <c r="F57" s="216">
        <f>SUM(F46,F49:F53,F55)</f>
        <v>-2291.2000000000007</v>
      </c>
      <c r="G57" s="217">
        <f t="shared" si="1"/>
        <v>1698.7999999999993</v>
      </c>
      <c r="H57" s="218">
        <f t="shared" si="0"/>
        <v>57.42355889724312</v>
      </c>
    </row>
    <row r="58" spans="1:8" s="58" customFormat="1" ht="22.5" customHeight="1">
      <c r="A58" s="60" t="s">
        <v>74</v>
      </c>
      <c r="B58" s="213">
        <v>1180</v>
      </c>
      <c r="C58" s="209"/>
      <c r="D58" s="209"/>
      <c r="E58" s="209"/>
      <c r="F58" s="209"/>
      <c r="G58" s="220">
        <f t="shared" si="1"/>
        <v>0</v>
      </c>
      <c r="H58" s="211" t="e">
        <f t="shared" si="0"/>
        <v>#DIV/0!</v>
      </c>
    </row>
    <row r="59" spans="1:8" s="58" customFormat="1" ht="22.5" customHeight="1">
      <c r="A59" s="60" t="s">
        <v>75</v>
      </c>
      <c r="B59" s="213">
        <v>1181</v>
      </c>
      <c r="C59" s="209"/>
      <c r="D59" s="209"/>
      <c r="E59" s="209"/>
      <c r="F59" s="209"/>
      <c r="G59" s="220">
        <f t="shared" si="1"/>
        <v>0</v>
      </c>
      <c r="H59" s="211" t="e">
        <f t="shared" si="0"/>
        <v>#DIV/0!</v>
      </c>
    </row>
    <row r="60" spans="1:8" s="58" customFormat="1" ht="22.5" customHeight="1">
      <c r="A60" s="60" t="s">
        <v>76</v>
      </c>
      <c r="B60" s="219">
        <v>1190</v>
      </c>
      <c r="C60" s="209"/>
      <c r="D60" s="209"/>
      <c r="E60" s="209"/>
      <c r="F60" s="209"/>
      <c r="G60" s="220">
        <f t="shared" si="1"/>
        <v>0</v>
      </c>
      <c r="H60" s="211" t="e">
        <f t="shared" si="0"/>
        <v>#DIV/0!</v>
      </c>
    </row>
    <row r="61" spans="1:8" s="58" customFormat="1" ht="22.5" customHeight="1">
      <c r="A61" s="60" t="s">
        <v>77</v>
      </c>
      <c r="B61" s="219">
        <v>1191</v>
      </c>
      <c r="C61" s="209"/>
      <c r="D61" s="209"/>
      <c r="E61" s="209"/>
      <c r="F61" s="209"/>
      <c r="G61" s="220">
        <f t="shared" si="1"/>
        <v>0</v>
      </c>
      <c r="H61" s="211" t="e">
        <f t="shared" si="0"/>
        <v>#DIV/0!</v>
      </c>
    </row>
    <row r="62" spans="1:8" s="58" customFormat="1" ht="22.5" customHeight="1">
      <c r="A62" s="59" t="s">
        <v>78</v>
      </c>
      <c r="B62" s="219">
        <v>1200</v>
      </c>
      <c r="C62" s="216">
        <f>SUM(C57:C61)</f>
        <v>3630.4</v>
      </c>
      <c r="D62" s="216">
        <f>SUM(D57:D61)</f>
        <v>-2291.2000000000007</v>
      </c>
      <c r="E62" s="216">
        <f>SUM(E57:E61)</f>
        <v>-3990</v>
      </c>
      <c r="F62" s="216">
        <f>SUM(F57:F61)</f>
        <v>-2291.2000000000007</v>
      </c>
      <c r="G62" s="217">
        <f t="shared" si="1"/>
        <v>1698.7999999999993</v>
      </c>
      <c r="H62" s="218">
        <f t="shared" si="0"/>
        <v>57.42355889724312</v>
      </c>
    </row>
    <row r="63" spans="1:8" s="58" customFormat="1" ht="22.5" customHeight="1">
      <c r="A63" s="60" t="s">
        <v>79</v>
      </c>
      <c r="B63" s="219">
        <v>1201</v>
      </c>
      <c r="C63" s="209">
        <f>'I. Фін результат'!C94</f>
        <v>0</v>
      </c>
      <c r="D63" s="209">
        <f>'I. Фін результат'!D94</f>
        <v>0</v>
      </c>
      <c r="E63" s="209">
        <f>'I. Фін результат'!E94</f>
        <v>0</v>
      </c>
      <c r="F63" s="209">
        <f>'I. Фін результат'!F94</f>
        <v>0</v>
      </c>
      <c r="G63" s="220">
        <f t="shared" si="1"/>
        <v>0</v>
      </c>
      <c r="H63" s="211" t="e">
        <f t="shared" si="0"/>
        <v>#DIV/0!</v>
      </c>
    </row>
    <row r="64" spans="1:8" s="58" customFormat="1" ht="22.5" customHeight="1">
      <c r="A64" s="60" t="s">
        <v>80</v>
      </c>
      <c r="B64" s="219">
        <v>1202</v>
      </c>
      <c r="C64" s="209" t="str">
        <f>'I. Фін результат'!C95</f>
        <v>(    )</v>
      </c>
      <c r="D64" s="209">
        <f>'I. Фін результат'!D95</f>
        <v>-2291.2</v>
      </c>
      <c r="E64" s="209">
        <f>'I. Фін результат'!E95</f>
        <v>-3990</v>
      </c>
      <c r="F64" s="209">
        <f>'I. Фін результат'!F95</f>
        <v>-2291.2</v>
      </c>
      <c r="G64" s="220">
        <f t="shared" si="1"/>
        <v>1698.8000000000002</v>
      </c>
      <c r="H64" s="211">
        <f t="shared" si="0"/>
        <v>57.4235588972431</v>
      </c>
    </row>
    <row r="65" spans="1:8" s="58" customFormat="1" ht="22.5" customHeight="1">
      <c r="A65" s="59" t="s">
        <v>81</v>
      </c>
      <c r="B65" s="219">
        <v>1210</v>
      </c>
      <c r="C65" s="230">
        <f>SUM(C30,C40,C49,C51,C53,C59,C60)</f>
        <v>26604.399999999998</v>
      </c>
      <c r="D65" s="230">
        <f>SUM(D30,D40,D49,D51,D53,D59,D60)</f>
        <v>38868.799999999996</v>
      </c>
      <c r="E65" s="230">
        <f>SUM(E30,E40,E49,E51,E53,E59,E60)</f>
        <v>44210</v>
      </c>
      <c r="F65" s="230">
        <f>SUM(F30,F40,F49,F51,F53,F59,F60)</f>
        <v>38868.799999999996</v>
      </c>
      <c r="G65" s="217">
        <f t="shared" si="1"/>
        <v>-5341.200000000004</v>
      </c>
      <c r="H65" s="218">
        <f t="shared" si="0"/>
        <v>87.91857045917212</v>
      </c>
    </row>
    <row r="66" spans="1:8" s="58" customFormat="1" ht="22.5" customHeight="1">
      <c r="A66" s="59" t="s">
        <v>82</v>
      </c>
      <c r="B66" s="219">
        <v>1220</v>
      </c>
      <c r="C66" s="230">
        <f>SUM(C31,C33,C39,C43,C50,C52,C55,C58,C61)</f>
        <v>-22973.999999999996</v>
      </c>
      <c r="D66" s="230">
        <f>SUM(D31,D33,D39,D43,D50,D52,D55,D58,D61)</f>
        <v>-41160</v>
      </c>
      <c r="E66" s="230">
        <f>SUM(E31,E33,E39,E43,E50,E52,E55,E58,E61)</f>
        <v>-48200</v>
      </c>
      <c r="F66" s="230">
        <f>SUM(F31,F33,F39,F43,F50,F52,F55,F58,F61)</f>
        <v>-41160</v>
      </c>
      <c r="G66" s="217">
        <f t="shared" si="1"/>
        <v>7040</v>
      </c>
      <c r="H66" s="218">
        <f t="shared" si="0"/>
        <v>85.39419087136929</v>
      </c>
    </row>
    <row r="67" spans="1:8" s="58" customFormat="1" ht="22.5" customHeight="1">
      <c r="A67" s="60" t="s">
        <v>83</v>
      </c>
      <c r="B67" s="219">
        <v>1230</v>
      </c>
      <c r="C67" s="209"/>
      <c r="D67" s="209"/>
      <c r="E67" s="209"/>
      <c r="F67" s="209"/>
      <c r="G67" s="220">
        <f t="shared" si="1"/>
        <v>0</v>
      </c>
      <c r="H67" s="211" t="e">
        <f t="shared" si="0"/>
        <v>#DIV/0!</v>
      </c>
    </row>
    <row r="68" spans="1:8" s="58" customFormat="1" ht="22.5" customHeight="1">
      <c r="A68" s="59" t="s">
        <v>84</v>
      </c>
      <c r="B68" s="219"/>
      <c r="C68" s="61"/>
      <c r="D68" s="62"/>
      <c r="E68" s="62"/>
      <c r="F68" s="62"/>
      <c r="G68" s="220">
        <f t="shared" si="1"/>
        <v>0</v>
      </c>
      <c r="H68" s="211" t="e">
        <f t="shared" si="0"/>
        <v>#DIV/0!</v>
      </c>
    </row>
    <row r="69" spans="1:8" s="58" customFormat="1" ht="22.5" customHeight="1">
      <c r="A69" s="60" t="s">
        <v>85</v>
      </c>
      <c r="B69" s="219">
        <v>1400</v>
      </c>
      <c r="C69" s="209">
        <f>'I. Фін результат'!C108</f>
        <v>1224.1000000000001</v>
      </c>
      <c r="D69" s="209">
        <f>'I. Фін результат'!D108</f>
        <v>6815.2</v>
      </c>
      <c r="E69" s="209">
        <f>'I. Фін результат'!E108</f>
        <v>10400</v>
      </c>
      <c r="F69" s="209">
        <f>'I. Фін результат'!F108</f>
        <v>6815.2</v>
      </c>
      <c r="G69" s="214">
        <f t="shared" si="1"/>
        <v>-3584.8</v>
      </c>
      <c r="H69" s="211">
        <f t="shared" si="0"/>
        <v>65.53076923076922</v>
      </c>
    </row>
    <row r="70" spans="1:8" s="58" customFormat="1" ht="22.5" customHeight="1">
      <c r="A70" s="60" t="s">
        <v>86</v>
      </c>
      <c r="B70" s="231">
        <v>1401</v>
      </c>
      <c r="C70" s="209">
        <f>'I. Фін результат'!C109</f>
        <v>1209.9</v>
      </c>
      <c r="D70" s="209">
        <f>'I. Фін результат'!D109</f>
        <v>6815.2</v>
      </c>
      <c r="E70" s="209">
        <f>'I. Фін результат'!E109</f>
        <v>10400</v>
      </c>
      <c r="F70" s="209">
        <f>'I. Фін результат'!F109</f>
        <v>6815.2</v>
      </c>
      <c r="G70" s="214">
        <f t="shared" si="1"/>
        <v>-3584.8</v>
      </c>
      <c r="H70" s="211">
        <f t="shared" si="0"/>
        <v>65.53076923076922</v>
      </c>
    </row>
    <row r="71" spans="1:8" s="58" customFormat="1" ht="22.5" customHeight="1">
      <c r="A71" s="60" t="s">
        <v>87</v>
      </c>
      <c r="B71" s="231">
        <v>1402</v>
      </c>
      <c r="C71" s="209">
        <f>'I. Фін результат'!C110</f>
        <v>14.2</v>
      </c>
      <c r="D71" s="209">
        <f>'I. Фін результат'!D110</f>
        <v>0</v>
      </c>
      <c r="E71" s="209">
        <f>'I. Фін результат'!E110</f>
        <v>0</v>
      </c>
      <c r="F71" s="209">
        <f>'I. Фін результат'!F110</f>
        <v>0</v>
      </c>
      <c r="G71" s="214">
        <f t="shared" si="1"/>
        <v>0</v>
      </c>
      <c r="H71" s="211" t="e">
        <f t="shared" si="0"/>
        <v>#DIV/0!</v>
      </c>
    </row>
    <row r="72" spans="1:8" s="58" customFormat="1" ht="22.5" customHeight="1">
      <c r="A72" s="60" t="s">
        <v>88</v>
      </c>
      <c r="B72" s="231">
        <v>1410</v>
      </c>
      <c r="C72" s="209">
        <f>'I. Фін результат'!C111</f>
        <v>12803.8</v>
      </c>
      <c r="D72" s="209">
        <f>'I. Фін результат'!D111</f>
        <v>20488.7</v>
      </c>
      <c r="E72" s="209">
        <f>'I. Фін результат'!E111</f>
        <v>20350</v>
      </c>
      <c r="F72" s="209">
        <f>'I. Фін результат'!F111</f>
        <v>20488.7</v>
      </c>
      <c r="G72" s="214">
        <f t="shared" si="1"/>
        <v>138.70000000000073</v>
      </c>
      <c r="H72" s="211">
        <f t="shared" si="0"/>
        <v>100.68157248157247</v>
      </c>
    </row>
    <row r="73" spans="1:8" s="58" customFormat="1" ht="22.5" customHeight="1">
      <c r="A73" s="60" t="s">
        <v>89</v>
      </c>
      <c r="B73" s="231">
        <v>1420</v>
      </c>
      <c r="C73" s="209">
        <f>'I. Фін результат'!C112</f>
        <v>2709.1</v>
      </c>
      <c r="D73" s="209">
        <f>'I. Фін результат'!D112</f>
        <v>4345.8</v>
      </c>
      <c r="E73" s="209">
        <f>'I. Фін результат'!E112</f>
        <v>4380</v>
      </c>
      <c r="F73" s="209">
        <f>'I. Фін результат'!F112</f>
        <v>4345.8</v>
      </c>
      <c r="G73" s="214">
        <f t="shared" si="1"/>
        <v>-34.19999999999982</v>
      </c>
      <c r="H73" s="211">
        <f t="shared" si="0"/>
        <v>99.21917808219179</v>
      </c>
    </row>
    <row r="74" spans="1:8" s="58" customFormat="1" ht="22.5" customHeight="1">
      <c r="A74" s="60" t="s">
        <v>90</v>
      </c>
      <c r="B74" s="231">
        <v>1430</v>
      </c>
      <c r="C74" s="209">
        <f>'I. Фін результат'!C113</f>
        <v>858.7</v>
      </c>
      <c r="D74" s="209">
        <f>'I. Фін результат'!D113</f>
        <v>1401</v>
      </c>
      <c r="E74" s="209">
        <f>'I. Фін результат'!E113</f>
        <v>1700</v>
      </c>
      <c r="F74" s="209">
        <f>'I. Фін результат'!F113</f>
        <v>1401</v>
      </c>
      <c r="G74" s="214">
        <f t="shared" si="1"/>
        <v>-299</v>
      </c>
      <c r="H74" s="211">
        <f t="shared" si="0"/>
        <v>82.41176470588235</v>
      </c>
    </row>
    <row r="75" spans="1:8" s="58" customFormat="1" ht="22.5" customHeight="1">
      <c r="A75" s="60" t="s">
        <v>91</v>
      </c>
      <c r="B75" s="231">
        <v>1440</v>
      </c>
      <c r="C75" s="209">
        <f>'I. Фін результат'!C114</f>
        <v>5517.2</v>
      </c>
      <c r="D75" s="209">
        <f>'I. Фін результат'!D114</f>
        <v>8107.3</v>
      </c>
      <c r="E75" s="209">
        <f>'I. Фін результат'!E114</f>
        <v>11370</v>
      </c>
      <c r="F75" s="209">
        <f>'I. Фін результат'!F114</f>
        <v>8107.3</v>
      </c>
      <c r="G75" s="214">
        <f t="shared" si="1"/>
        <v>-3262.7</v>
      </c>
      <c r="H75" s="211">
        <f t="shared" si="0"/>
        <v>71.30430958663149</v>
      </c>
    </row>
    <row r="76" spans="1:8" s="58" customFormat="1" ht="22.5" customHeight="1">
      <c r="A76" s="59" t="s">
        <v>92</v>
      </c>
      <c r="B76" s="231">
        <v>1450</v>
      </c>
      <c r="C76" s="216">
        <f>SUM(C69,C72,C73,C74,C75)</f>
        <v>23112.9</v>
      </c>
      <c r="D76" s="216">
        <f>SUM(D69,D72,D73,D74,D75)</f>
        <v>41158</v>
      </c>
      <c r="E76" s="216">
        <f>SUM(E69,E72,E73,E74,E75)</f>
        <v>48200</v>
      </c>
      <c r="F76" s="216">
        <f>SUM(F69,F72,F73,F74,F75)</f>
        <v>41158</v>
      </c>
      <c r="G76" s="217">
        <f t="shared" si="1"/>
        <v>-7042</v>
      </c>
      <c r="H76" s="218">
        <f t="shared" si="0"/>
        <v>85.39004149377594</v>
      </c>
    </row>
    <row r="77" spans="1:8" s="58" customFormat="1" ht="15.75" customHeight="1">
      <c r="A77" s="345" t="s">
        <v>93</v>
      </c>
      <c r="B77" s="346"/>
      <c r="C77" s="346"/>
      <c r="D77" s="346"/>
      <c r="E77" s="346"/>
      <c r="F77" s="346"/>
      <c r="G77" s="346"/>
      <c r="H77" s="347"/>
    </row>
    <row r="78" spans="1:8" s="58" customFormat="1" ht="21" customHeight="1">
      <c r="A78" s="348" t="s">
        <v>94</v>
      </c>
      <c r="B78" s="349"/>
      <c r="C78" s="349"/>
      <c r="D78" s="349"/>
      <c r="E78" s="349"/>
      <c r="F78" s="349"/>
      <c r="G78" s="349"/>
      <c r="H78" s="350"/>
    </row>
    <row r="79" spans="1:8" s="58" customFormat="1" ht="33" customHeight="1">
      <c r="A79" s="232" t="s">
        <v>95</v>
      </c>
      <c r="B79" s="233">
        <v>2000</v>
      </c>
      <c r="C79" s="310">
        <f>'ІІ. Розр. з бюджетом'!C7</f>
        <v>6553.2</v>
      </c>
      <c r="D79" s="209">
        <f>'ІІ. Розр. з бюджетом'!D7</f>
        <v>10183.6</v>
      </c>
      <c r="E79" s="225">
        <f>'ІІ. Розр. з бюджетом'!E7</f>
        <v>10183</v>
      </c>
      <c r="F79" s="226">
        <f>'ІІ. Розр. з бюджетом'!F7</f>
        <v>10183.6</v>
      </c>
      <c r="G79" s="225">
        <f aca="true" t="shared" si="2" ref="G79:G89">F79-E79</f>
        <v>0.6000000000003638</v>
      </c>
      <c r="H79" s="211">
        <f aca="true" t="shared" si="3" ref="H79:H130">(F79/E79)*100</f>
        <v>100.00589217322991</v>
      </c>
    </row>
    <row r="80" spans="1:8" s="58" customFormat="1" ht="36.75" customHeight="1">
      <c r="A80" s="234" t="s">
        <v>96</v>
      </c>
      <c r="B80" s="219">
        <v>2010</v>
      </c>
      <c r="C80" s="235">
        <f>SUM(C81:C82)</f>
        <v>0</v>
      </c>
      <c r="D80" s="235">
        <f>SUM(D81:D82)</f>
        <v>0</v>
      </c>
      <c r="E80" s="235">
        <f>SUM(E81:E82)</f>
        <v>0</v>
      </c>
      <c r="F80" s="235">
        <f>SUM(F81:F82)</f>
        <v>0</v>
      </c>
      <c r="G80" s="220">
        <f t="shared" si="2"/>
        <v>0</v>
      </c>
      <c r="H80" s="211" t="e">
        <f t="shared" si="3"/>
        <v>#DIV/0!</v>
      </c>
    </row>
    <row r="81" spans="1:8" s="58" customFormat="1" ht="34.5" customHeight="1">
      <c r="A81" s="60" t="s">
        <v>97</v>
      </c>
      <c r="B81" s="219">
        <v>2011</v>
      </c>
      <c r="C81" s="225" t="str">
        <f>'ІІ. Розр. з бюджетом'!C9</f>
        <v>(    )</v>
      </c>
      <c r="D81" s="225" t="str">
        <f>'ІІ. Розр. з бюджетом'!D9</f>
        <v>(    )</v>
      </c>
      <c r="E81" s="225" t="str">
        <f>'ІІ. Розр. з бюджетом'!E9</f>
        <v>(    )</v>
      </c>
      <c r="F81" s="225" t="str">
        <f>'ІІ. Розр. з бюджетом'!F9</f>
        <v>(    )</v>
      </c>
      <c r="G81" s="220" t="e">
        <f t="shared" si="2"/>
        <v>#VALUE!</v>
      </c>
      <c r="H81" s="211" t="e">
        <f t="shared" si="3"/>
        <v>#VALUE!</v>
      </c>
    </row>
    <row r="82" spans="1:8" s="58" customFormat="1" ht="37.5" customHeight="1">
      <c r="A82" s="60" t="s">
        <v>98</v>
      </c>
      <c r="B82" s="219">
        <v>2012</v>
      </c>
      <c r="C82" s="225" t="str">
        <f>'ІІ. Розр. з бюджетом'!C10</f>
        <v>(    )</v>
      </c>
      <c r="D82" s="225" t="str">
        <f>'ІІ. Розр. з бюджетом'!D10</f>
        <v>(    )</v>
      </c>
      <c r="E82" s="225" t="str">
        <f>'ІІ. Розр. з бюджетом'!E10</f>
        <v>(    )</v>
      </c>
      <c r="F82" s="225" t="str">
        <f>'ІІ. Розр. з бюджетом'!F10</f>
        <v>(    )</v>
      </c>
      <c r="G82" s="220" t="e">
        <f t="shared" si="2"/>
        <v>#VALUE!</v>
      </c>
      <c r="H82" s="211" t="e">
        <f t="shared" si="3"/>
        <v>#VALUE!</v>
      </c>
    </row>
    <row r="83" spans="1:8" s="58" customFormat="1" ht="22.5" customHeight="1">
      <c r="A83" s="60" t="s">
        <v>99</v>
      </c>
      <c r="B83" s="219" t="s">
        <v>100</v>
      </c>
      <c r="C83" s="225" t="str">
        <f>'ІІ. Розр. з бюджетом'!C11</f>
        <v>(    )</v>
      </c>
      <c r="D83" s="225" t="str">
        <f>'ІІ. Розр. з бюджетом'!D11</f>
        <v>(    )</v>
      </c>
      <c r="E83" s="225" t="str">
        <f>'ІІ. Розр. з бюджетом'!E11</f>
        <v>(    )</v>
      </c>
      <c r="F83" s="225" t="str">
        <f>'ІІ. Розр. з бюджетом'!F11</f>
        <v>(    )</v>
      </c>
      <c r="G83" s="236" t="e">
        <f t="shared" si="2"/>
        <v>#VALUE!</v>
      </c>
      <c r="H83" s="211" t="e">
        <f t="shared" si="3"/>
        <v>#VALUE!</v>
      </c>
    </row>
    <row r="84" spans="1:8" s="58" customFormat="1" ht="22.5" customHeight="1">
      <c r="A84" s="60" t="s">
        <v>101</v>
      </c>
      <c r="B84" s="219">
        <v>2020</v>
      </c>
      <c r="C84" s="225">
        <f>'ІІ. Розр. з бюджетом'!C12</f>
        <v>0</v>
      </c>
      <c r="D84" s="225">
        <f>'ІІ. Розр. з бюджетом'!D12</f>
        <v>0</v>
      </c>
      <c r="E84" s="225">
        <f>'ІІ. Розр. з бюджетом'!E12</f>
        <v>0</v>
      </c>
      <c r="F84" s="225">
        <f>'ІІ. Розр. з бюджетом'!F12</f>
        <v>0</v>
      </c>
      <c r="G84" s="220">
        <f t="shared" si="2"/>
        <v>0</v>
      </c>
      <c r="H84" s="211" t="e">
        <f t="shared" si="3"/>
        <v>#DIV/0!</v>
      </c>
    </row>
    <row r="85" spans="1:8" s="58" customFormat="1" ht="22.5" customHeight="1">
      <c r="A85" s="234" t="s">
        <v>102</v>
      </c>
      <c r="B85" s="219">
        <v>2030</v>
      </c>
      <c r="C85" s="225" t="str">
        <f>'ІІ. Розр. з бюджетом'!C13</f>
        <v>(    )</v>
      </c>
      <c r="D85" s="225" t="str">
        <f>'ІІ. Розр. з бюджетом'!D13</f>
        <v>(    )</v>
      </c>
      <c r="E85" s="225" t="str">
        <f>'ІІ. Розр. з бюджетом'!E13</f>
        <v>(    )</v>
      </c>
      <c r="F85" s="225" t="str">
        <f>'ІІ. Розр. з бюджетом'!F13</f>
        <v>(    )</v>
      </c>
      <c r="G85" s="220" t="e">
        <f t="shared" si="2"/>
        <v>#VALUE!</v>
      </c>
      <c r="H85" s="211" t="e">
        <f t="shared" si="3"/>
        <v>#VALUE!</v>
      </c>
    </row>
    <row r="86" spans="1:8" s="58" customFormat="1" ht="22.5" customHeight="1">
      <c r="A86" s="234" t="s">
        <v>103</v>
      </c>
      <c r="B86" s="219">
        <v>2040</v>
      </c>
      <c r="C86" s="225" t="str">
        <f>'ІІ. Розр. з бюджетом'!C15</f>
        <v>(    )</v>
      </c>
      <c r="D86" s="225" t="str">
        <f>'ІІ. Розр. з бюджетом'!D15</f>
        <v>(    )</v>
      </c>
      <c r="E86" s="225" t="str">
        <f>'ІІ. Розр. з бюджетом'!E15</f>
        <v>(    )</v>
      </c>
      <c r="F86" s="225" t="str">
        <f>'ІІ. Розр. з бюджетом'!F15</f>
        <v>(    )</v>
      </c>
      <c r="G86" s="220" t="e">
        <f t="shared" si="2"/>
        <v>#VALUE!</v>
      </c>
      <c r="H86" s="211" t="e">
        <f t="shared" si="3"/>
        <v>#VALUE!</v>
      </c>
    </row>
    <row r="87" spans="1:8" s="58" customFormat="1" ht="22.5" customHeight="1">
      <c r="A87" s="234" t="s">
        <v>104</v>
      </c>
      <c r="B87" s="219">
        <v>2050</v>
      </c>
      <c r="C87" s="225" t="str">
        <f>'ІІ. Розр. з бюджетом'!C16</f>
        <v>(    )</v>
      </c>
      <c r="D87" s="225" t="str">
        <f>'ІІ. Розр. з бюджетом'!D16</f>
        <v>(    )</v>
      </c>
      <c r="E87" s="225" t="str">
        <f>'ІІ. Розр. з бюджетом'!E16</f>
        <v>(    )</v>
      </c>
      <c r="F87" s="225" t="str">
        <f>'ІІ. Розр. з бюджетом'!F16</f>
        <v>(    )</v>
      </c>
      <c r="G87" s="220" t="e">
        <f t="shared" si="2"/>
        <v>#VALUE!</v>
      </c>
      <c r="H87" s="211" t="e">
        <f t="shared" si="3"/>
        <v>#VALUE!</v>
      </c>
    </row>
    <row r="88" spans="1:8" s="58" customFormat="1" ht="45.75" customHeight="1">
      <c r="A88" s="234" t="s">
        <v>496</v>
      </c>
      <c r="B88" s="219">
        <v>2060</v>
      </c>
      <c r="C88" s="225" t="str">
        <f>'ІІ. Розр. з бюджетом'!C17</f>
        <v>(    )</v>
      </c>
      <c r="D88" s="226">
        <f>'ІІ. Розр. з бюджетом'!D17</f>
        <v>-537.4</v>
      </c>
      <c r="E88" s="225" t="str">
        <f>'ІІ. Розр. з бюджетом'!E17</f>
        <v>(    )</v>
      </c>
      <c r="F88" s="226">
        <f>'ІІ. Розр. з бюджетом'!F17</f>
        <v>-537.4</v>
      </c>
      <c r="G88" s="220" t="e">
        <f t="shared" si="2"/>
        <v>#VALUE!</v>
      </c>
      <c r="H88" s="211" t="e">
        <f t="shared" si="3"/>
        <v>#VALUE!</v>
      </c>
    </row>
    <row r="89" spans="1:8" s="58" customFormat="1" ht="45" customHeight="1">
      <c r="A89" s="237" t="s">
        <v>105</v>
      </c>
      <c r="B89" s="219">
        <v>2070</v>
      </c>
      <c r="C89" s="238">
        <f>SUM(C79,C80,C84,C85,C86,C87,C88)+C62</f>
        <v>10183.6</v>
      </c>
      <c r="D89" s="238">
        <f>SUM(D79,D80,D84,D85,D86,D87,D88)+D62</f>
        <v>7355</v>
      </c>
      <c r="E89" s="238">
        <f>SUM(E79,E80,E84,E85,E86,E87,E88)+E62</f>
        <v>6193</v>
      </c>
      <c r="F89" s="238">
        <f>SUM(F79,F80,F84,F85,F86,F87,F88)+F62</f>
        <v>7355</v>
      </c>
      <c r="G89" s="239">
        <f t="shared" si="2"/>
        <v>1162</v>
      </c>
      <c r="H89" s="240">
        <f t="shared" si="3"/>
        <v>118.76311965121913</v>
      </c>
    </row>
    <row r="90" spans="1:8" s="58" customFormat="1" ht="24.75" customHeight="1">
      <c r="A90" s="351" t="s">
        <v>106</v>
      </c>
      <c r="B90" s="352"/>
      <c r="C90" s="352"/>
      <c r="D90" s="352"/>
      <c r="E90" s="352"/>
      <c r="F90" s="352"/>
      <c r="G90" s="352"/>
      <c r="H90" s="353"/>
    </row>
    <row r="91" spans="1:8" s="58" customFormat="1" ht="37.5" customHeight="1">
      <c r="A91" s="237" t="s">
        <v>107</v>
      </c>
      <c r="B91" s="219">
        <v>2110</v>
      </c>
      <c r="C91" s="223">
        <f>'ІІ. Розр. з бюджетом'!C20</f>
        <v>0</v>
      </c>
      <c r="D91" s="223">
        <f>'ІІ. Розр. з бюджетом'!D20</f>
        <v>0</v>
      </c>
      <c r="E91" s="223">
        <f>'ІІ. Розр. з бюджетом'!E20</f>
        <v>0</v>
      </c>
      <c r="F91" s="223">
        <f>'ІІ. Розр. з бюджетом'!F20</f>
        <v>0</v>
      </c>
      <c r="G91" s="223">
        <f aca="true" t="shared" si="4" ref="G91:G102">F91-E91</f>
        <v>0</v>
      </c>
      <c r="H91" s="218" t="e">
        <f t="shared" si="3"/>
        <v>#DIV/0!</v>
      </c>
    </row>
    <row r="92" spans="1:8" s="58" customFormat="1" ht="21.75" customHeight="1">
      <c r="A92" s="60" t="s">
        <v>108</v>
      </c>
      <c r="B92" s="219">
        <v>2111</v>
      </c>
      <c r="C92" s="220">
        <f>'ІІ. Розр. з бюджетом'!C21</f>
        <v>0</v>
      </c>
      <c r="D92" s="220">
        <f>'ІІ. Розр. з бюджетом'!D21</f>
        <v>0</v>
      </c>
      <c r="E92" s="220">
        <f>'ІІ. Розр. з бюджетом'!E21</f>
        <v>0</v>
      </c>
      <c r="F92" s="220">
        <f>'ІІ. Розр. з бюджетом'!F21</f>
        <v>0</v>
      </c>
      <c r="G92" s="220">
        <f t="shared" si="4"/>
        <v>0</v>
      </c>
      <c r="H92" s="211" t="e">
        <f t="shared" si="3"/>
        <v>#DIV/0!</v>
      </c>
    </row>
    <row r="93" spans="1:8" s="58" customFormat="1" ht="21.75" customHeight="1">
      <c r="A93" s="60" t="s">
        <v>109</v>
      </c>
      <c r="B93" s="219">
        <v>2112</v>
      </c>
      <c r="C93" s="220">
        <f>'ІІ. Розр. з бюджетом'!C22</f>
        <v>0</v>
      </c>
      <c r="D93" s="220">
        <f>'ІІ. Розр. з бюджетом'!D22</f>
        <v>0</v>
      </c>
      <c r="E93" s="220">
        <f>'ІІ. Розр. з бюджетом'!E22</f>
        <v>0</v>
      </c>
      <c r="F93" s="220">
        <f>'ІІ. Розр. з бюджетом'!F22</f>
        <v>0</v>
      </c>
      <c r="G93" s="220">
        <f t="shared" si="4"/>
        <v>0</v>
      </c>
      <c r="H93" s="211" t="e">
        <f t="shared" si="3"/>
        <v>#DIV/0!</v>
      </c>
    </row>
    <row r="94" spans="1:8" s="58" customFormat="1" ht="21.75" customHeight="1">
      <c r="A94" s="234" t="s">
        <v>110</v>
      </c>
      <c r="B94" s="213">
        <v>2113</v>
      </c>
      <c r="C94" s="220" t="str">
        <f>'ІІ. Розр. з бюджетом'!C23</f>
        <v>(    )</v>
      </c>
      <c r="D94" s="220" t="str">
        <f>'ІІ. Розр. з бюджетом'!D23</f>
        <v>(    )</v>
      </c>
      <c r="E94" s="220" t="str">
        <f>'ІІ. Розр. з бюджетом'!E23</f>
        <v>(    )</v>
      </c>
      <c r="F94" s="220" t="str">
        <f>'ІІ. Розр. з бюджетом'!F23</f>
        <v>(    )</v>
      </c>
      <c r="G94" s="220" t="e">
        <f t="shared" si="4"/>
        <v>#VALUE!</v>
      </c>
      <c r="H94" s="211" t="e">
        <f t="shared" si="3"/>
        <v>#VALUE!</v>
      </c>
    </row>
    <row r="95" spans="1:8" s="58" customFormat="1" ht="21.75" customHeight="1">
      <c r="A95" s="234" t="s">
        <v>111</v>
      </c>
      <c r="B95" s="213">
        <v>2114</v>
      </c>
      <c r="C95" s="220">
        <f>'ІІ. Розр. з бюджетом'!C24</f>
        <v>0</v>
      </c>
      <c r="D95" s="220">
        <f>'ІІ. Розр. з бюджетом'!D24</f>
        <v>0</v>
      </c>
      <c r="E95" s="220">
        <f>'ІІ. Розр. з бюджетом'!E24</f>
        <v>0</v>
      </c>
      <c r="F95" s="220">
        <f>'ІІ. Розр. з бюджетом'!F24</f>
        <v>0</v>
      </c>
      <c r="G95" s="220"/>
      <c r="H95" s="211" t="e">
        <f t="shared" si="3"/>
        <v>#DIV/0!</v>
      </c>
    </row>
    <row r="96" spans="1:8" s="58" customFormat="1" ht="33" customHeight="1">
      <c r="A96" s="234" t="s">
        <v>112</v>
      </c>
      <c r="B96" s="213">
        <v>2115</v>
      </c>
      <c r="C96" s="220">
        <f>'ІІ. Розр. з бюджетом'!C25</f>
        <v>0</v>
      </c>
      <c r="D96" s="220">
        <f>'ІІ. Розр. з бюджетом'!D25</f>
        <v>0</v>
      </c>
      <c r="E96" s="220">
        <f>'ІІ. Розр. з бюджетом'!E25</f>
        <v>0</v>
      </c>
      <c r="F96" s="220">
        <f>'ІІ. Розр. з бюджетом'!F25</f>
        <v>0</v>
      </c>
      <c r="G96" s="220"/>
      <c r="H96" s="211" t="e">
        <f t="shared" si="3"/>
        <v>#DIV/0!</v>
      </c>
    </row>
    <row r="97" spans="1:8" s="58" customFormat="1" ht="21.75" customHeight="1">
      <c r="A97" s="234" t="s">
        <v>113</v>
      </c>
      <c r="B97" s="213">
        <v>2116</v>
      </c>
      <c r="C97" s="220">
        <f>'ІІ. Розр. з бюджетом'!C26</f>
        <v>0</v>
      </c>
      <c r="D97" s="220">
        <f>'ІІ. Розр. з бюджетом'!D26</f>
        <v>0</v>
      </c>
      <c r="E97" s="220">
        <f>'ІІ. Розр. з бюджетом'!E26</f>
        <v>0</v>
      </c>
      <c r="F97" s="220">
        <f>'ІІ. Розр. з бюджетом'!F26</f>
        <v>0</v>
      </c>
      <c r="G97" s="220"/>
      <c r="H97" s="211" t="e">
        <f t="shared" si="3"/>
        <v>#DIV/0!</v>
      </c>
    </row>
    <row r="98" spans="1:8" s="58" customFormat="1" ht="21.75" customHeight="1">
      <c r="A98" s="234" t="s">
        <v>114</v>
      </c>
      <c r="B98" s="213">
        <v>2117</v>
      </c>
      <c r="C98" s="220">
        <f>'ІІ. Розр. з бюджетом'!C27</f>
        <v>0</v>
      </c>
      <c r="D98" s="220">
        <f>'ІІ. Розр. з бюджетом'!D27</f>
        <v>0</v>
      </c>
      <c r="E98" s="220">
        <f>'ІІ. Розр. з бюджетом'!E27</f>
        <v>0</v>
      </c>
      <c r="F98" s="220">
        <f>'ІІ. Розр. з бюджетом'!F27</f>
        <v>0</v>
      </c>
      <c r="G98" s="220"/>
      <c r="H98" s="211" t="e">
        <f t="shared" si="3"/>
        <v>#DIV/0!</v>
      </c>
    </row>
    <row r="99" spans="1:8" s="58" customFormat="1" ht="30.75" customHeight="1">
      <c r="A99" s="237" t="s">
        <v>115</v>
      </c>
      <c r="B99" s="241">
        <v>2120</v>
      </c>
      <c r="C99" s="242">
        <f>'ІІ. Розр. з бюджетом'!C30</f>
        <v>2308.9</v>
      </c>
      <c r="D99" s="242">
        <f>'ІІ. Розр. з бюджетом'!D30</f>
        <v>3739.8</v>
      </c>
      <c r="E99" s="242">
        <f>'ІІ. Розр. з бюджетом'!E30</f>
        <v>3674</v>
      </c>
      <c r="F99" s="242">
        <f>'ІІ. Розр. з бюджетом'!F30</f>
        <v>3739.8</v>
      </c>
      <c r="G99" s="243">
        <f t="shared" si="4"/>
        <v>65.80000000000018</v>
      </c>
      <c r="H99" s="218">
        <f t="shared" si="3"/>
        <v>101.79096352749049</v>
      </c>
    </row>
    <row r="100" spans="1:8" s="58" customFormat="1" ht="33.75" customHeight="1">
      <c r="A100" s="237" t="s">
        <v>116</v>
      </c>
      <c r="B100" s="241">
        <v>2130</v>
      </c>
      <c r="C100" s="242">
        <f>'ІІ. Розр. з бюджетом'!C35</f>
        <v>2886.3</v>
      </c>
      <c r="D100" s="242">
        <f>'ІІ. Розр. з бюджетом'!D35</f>
        <v>4710.400000000001</v>
      </c>
      <c r="E100" s="242">
        <f>'ІІ. Розр. з бюджетом'!E35</f>
        <v>4684</v>
      </c>
      <c r="F100" s="242">
        <f>'ІІ. Розр. з бюджетом'!F35</f>
        <v>4710.400000000001</v>
      </c>
      <c r="G100" s="243">
        <f t="shared" si="4"/>
        <v>26.400000000000546</v>
      </c>
      <c r="H100" s="218">
        <f t="shared" si="3"/>
        <v>100.56362083689156</v>
      </c>
    </row>
    <row r="101" spans="1:8" s="58" customFormat="1" ht="58.5" customHeight="1">
      <c r="A101" s="244" t="s">
        <v>117</v>
      </c>
      <c r="B101" s="213">
        <v>2131</v>
      </c>
      <c r="C101" s="245">
        <f>'ІІ. Розр. з бюджетом'!C36</f>
        <v>0</v>
      </c>
      <c r="D101" s="245">
        <f>'ІІ. Розр. з бюджетом'!D36</f>
        <v>0</v>
      </c>
      <c r="E101" s="245">
        <f>'ІІ. Розр. з бюджетом'!E36</f>
        <v>0</v>
      </c>
      <c r="F101" s="245">
        <f>'ІІ. Розр. з бюджетом'!F36</f>
        <v>0</v>
      </c>
      <c r="G101" s="246">
        <f t="shared" si="4"/>
        <v>0</v>
      </c>
      <c r="H101" s="211" t="e">
        <f t="shared" si="3"/>
        <v>#DIV/0!</v>
      </c>
    </row>
    <row r="102" spans="1:8" s="58" customFormat="1" ht="22.5" customHeight="1">
      <c r="A102" s="244" t="s">
        <v>118</v>
      </c>
      <c r="B102" s="213">
        <v>2133</v>
      </c>
      <c r="C102" s="245">
        <f>'ІІ. Розр. з бюджетом'!C38</f>
        <v>2691.3</v>
      </c>
      <c r="D102" s="245">
        <f>'ІІ. Розр. з бюджетом'!D38</f>
        <v>4396.3</v>
      </c>
      <c r="E102" s="245">
        <f>'ІІ. Розр. з бюджетом'!E38</f>
        <v>4380</v>
      </c>
      <c r="F102" s="245">
        <f>'ІІ. Розр. з бюджетом'!F38</f>
        <v>4396.3</v>
      </c>
      <c r="G102" s="246">
        <f t="shared" si="4"/>
        <v>16.300000000000182</v>
      </c>
      <c r="H102" s="211">
        <f t="shared" si="3"/>
        <v>100.37214611872147</v>
      </c>
    </row>
    <row r="103" spans="1:8" s="58" customFormat="1" ht="22.5" customHeight="1">
      <c r="A103" s="222" t="s">
        <v>119</v>
      </c>
      <c r="B103" s="213">
        <v>2200</v>
      </c>
      <c r="C103" s="242">
        <f>'ІІ. Розр. з бюджетом'!C43</f>
        <v>5195.200000000001</v>
      </c>
      <c r="D103" s="242">
        <f>'ІІ. Розр. з бюджетом'!D43</f>
        <v>8450.2</v>
      </c>
      <c r="E103" s="242">
        <f>'ІІ. Розр. з бюджетом'!E43</f>
        <v>8358</v>
      </c>
      <c r="F103" s="242">
        <f>'ІІ. Розр. з бюджетом'!F43</f>
        <v>8450.2</v>
      </c>
      <c r="G103" s="243"/>
      <c r="H103" s="218">
        <f t="shared" si="3"/>
        <v>101.10313472122519</v>
      </c>
    </row>
    <row r="104" spans="1:8" s="58" customFormat="1" ht="22.5" customHeight="1">
      <c r="A104" s="345" t="s">
        <v>120</v>
      </c>
      <c r="B104" s="346"/>
      <c r="C104" s="346"/>
      <c r="D104" s="346"/>
      <c r="E104" s="346"/>
      <c r="F104" s="346"/>
      <c r="G104" s="346"/>
      <c r="H104" s="347"/>
    </row>
    <row r="105" spans="1:8" s="58" customFormat="1" ht="22.5" customHeight="1">
      <c r="A105" s="247" t="s">
        <v>121</v>
      </c>
      <c r="B105" s="219">
        <v>3405</v>
      </c>
      <c r="C105" s="242">
        <f>'ІІІ. Рух грош. коштів'!C80</f>
        <v>5904</v>
      </c>
      <c r="D105" s="242">
        <f>'ІІІ. Рух грош. коштів'!D80</f>
        <v>8319.5</v>
      </c>
      <c r="E105" s="242">
        <f>'ІІІ. Рух грош. коштів'!E80</f>
        <v>8319.5</v>
      </c>
      <c r="F105" s="242">
        <f>'ІІІ. Рух грош. коштів'!F80</f>
        <v>8319.5</v>
      </c>
      <c r="G105" s="243">
        <f aca="true" t="shared" si="5" ref="G105:G111">F105-E105</f>
        <v>0</v>
      </c>
      <c r="H105" s="218">
        <f t="shared" si="3"/>
        <v>100</v>
      </c>
    </row>
    <row r="106" spans="1:8" s="58" customFormat="1" ht="22.5" customHeight="1">
      <c r="A106" s="244" t="s">
        <v>122</v>
      </c>
      <c r="B106" s="248">
        <v>3030</v>
      </c>
      <c r="C106" s="245">
        <f>'ІІІ. Рух грош. коштів'!C11</f>
        <v>2473.1</v>
      </c>
      <c r="D106" s="245">
        <f>'ІІІ. Рух грош. коштів'!D11</f>
        <v>5024.8</v>
      </c>
      <c r="E106" s="245">
        <f>'ІІІ. Рух грош. коштів'!E11</f>
        <v>5550</v>
      </c>
      <c r="F106" s="245">
        <f>'ІІІ. Рух грош. коштів'!F11</f>
        <v>5024.8</v>
      </c>
      <c r="G106" s="243"/>
      <c r="H106" s="211">
        <f t="shared" si="3"/>
        <v>90.53693693693694</v>
      </c>
    </row>
    <row r="107" spans="1:8" s="58" customFormat="1" ht="22.5" customHeight="1">
      <c r="A107" s="244" t="s">
        <v>123</v>
      </c>
      <c r="B107" s="248">
        <v>3195</v>
      </c>
      <c r="C107" s="245">
        <f>'ІІІ. Рух грош. коштів'!C48</f>
        <v>2415.5</v>
      </c>
      <c r="D107" s="245">
        <f>'ІІІ. Рух грош. коштів'!D48</f>
        <v>-2200.300000000003</v>
      </c>
      <c r="E107" s="245">
        <f>'ІІІ. Рух грош. коштів'!E48</f>
        <v>-3319.5</v>
      </c>
      <c r="F107" s="245">
        <f>'ІІІ. Рух грош. коштів'!F48</f>
        <v>-2200.300000000003</v>
      </c>
      <c r="G107" s="246">
        <f t="shared" si="5"/>
        <v>1119.199999999997</v>
      </c>
      <c r="H107" s="211">
        <f t="shared" si="3"/>
        <v>66.28407892754942</v>
      </c>
    </row>
    <row r="108" spans="1:8" ht="22.5" customHeight="1">
      <c r="A108" s="244" t="s">
        <v>124</v>
      </c>
      <c r="B108" s="248">
        <v>3295</v>
      </c>
      <c r="C108" s="209">
        <f>'ІІІ. Рух грош. коштів'!C61</f>
        <v>0</v>
      </c>
      <c r="D108" s="245">
        <f>'ІІІ. Рух грош. коштів'!D61</f>
        <v>0</v>
      </c>
      <c r="E108" s="245">
        <f>'ІІІ. Рух грош. коштів'!E61</f>
        <v>0</v>
      </c>
      <c r="F108" s="245">
        <f>'ІІІ. Рух грош. коштів'!F61</f>
        <v>0</v>
      </c>
      <c r="G108" s="246">
        <f t="shared" si="5"/>
        <v>0</v>
      </c>
      <c r="H108" s="211" t="e">
        <f t="shared" si="3"/>
        <v>#DIV/0!</v>
      </c>
    </row>
    <row r="109" spans="1:8" s="58" customFormat="1" ht="22.5" customHeight="1">
      <c r="A109" s="244" t="s">
        <v>125</v>
      </c>
      <c r="B109" s="219">
        <v>3395</v>
      </c>
      <c r="C109" s="245">
        <f>'ІІІ. Рух грош. коштів'!C78</f>
        <v>0</v>
      </c>
      <c r="D109" s="245">
        <f>'ІІІ. Рух грош. коштів'!D78</f>
        <v>0</v>
      </c>
      <c r="E109" s="245">
        <f>'ІІІ. Рух грош. коштів'!E78</f>
        <v>0</v>
      </c>
      <c r="F109" s="245">
        <f>'ІІІ. Рух грош. коштів'!F78</f>
        <v>0</v>
      </c>
      <c r="G109" s="246">
        <f t="shared" si="5"/>
        <v>0</v>
      </c>
      <c r="H109" s="211" t="e">
        <f t="shared" si="3"/>
        <v>#DIV/0!</v>
      </c>
    </row>
    <row r="110" spans="1:8" s="58" customFormat="1" ht="22.5" customHeight="1">
      <c r="A110" s="244" t="s">
        <v>126</v>
      </c>
      <c r="B110" s="219">
        <v>3410</v>
      </c>
      <c r="C110" s="245">
        <f>'ІІІ. Рух грош. коштів'!C81</f>
        <v>0</v>
      </c>
      <c r="D110" s="245">
        <f>'ІІІ. Рух грош. коштів'!D81</f>
        <v>0</v>
      </c>
      <c r="E110" s="245">
        <f>'ІІІ. Рух грош. коштів'!E81</f>
        <v>0</v>
      </c>
      <c r="F110" s="245">
        <f>'ІІІ. Рух грош. коштів'!F81</f>
        <v>0</v>
      </c>
      <c r="G110" s="246">
        <f t="shared" si="5"/>
        <v>0</v>
      </c>
      <c r="H110" s="211" t="e">
        <f t="shared" si="3"/>
        <v>#DIV/0!</v>
      </c>
    </row>
    <row r="111" spans="1:8" s="58" customFormat="1" ht="22.5" customHeight="1">
      <c r="A111" s="249" t="s">
        <v>127</v>
      </c>
      <c r="B111" s="219">
        <v>3415</v>
      </c>
      <c r="C111" s="250">
        <f>SUM(C105,C107:C110)</f>
        <v>8319.5</v>
      </c>
      <c r="D111" s="250">
        <f>SUM(D105,D107:D110)</f>
        <v>6119.199999999997</v>
      </c>
      <c r="E111" s="250">
        <f>SUM(E105,E107:E110)</f>
        <v>5000</v>
      </c>
      <c r="F111" s="250">
        <f>SUM(F105,F107:F110)</f>
        <v>6119.199999999997</v>
      </c>
      <c r="G111" s="243">
        <f t="shared" si="5"/>
        <v>1119.199999999997</v>
      </c>
      <c r="H111" s="218">
        <f t="shared" si="3"/>
        <v>122.38399999999994</v>
      </c>
    </row>
    <row r="112" spans="1:8" s="58" customFormat="1" ht="22.5" customHeight="1">
      <c r="A112" s="354" t="s">
        <v>128</v>
      </c>
      <c r="B112" s="355"/>
      <c r="C112" s="355"/>
      <c r="D112" s="355"/>
      <c r="E112" s="355"/>
      <c r="F112" s="355"/>
      <c r="G112" s="355"/>
      <c r="H112" s="356"/>
    </row>
    <row r="113" spans="1:8" s="58" customFormat="1" ht="22.5" customHeight="1">
      <c r="A113" s="247" t="s">
        <v>129</v>
      </c>
      <c r="B113" s="251">
        <v>4000</v>
      </c>
      <c r="C113" s="252">
        <f>SUM(C114:C119)</f>
        <v>3166.7000000000003</v>
      </c>
      <c r="D113" s="252">
        <f>SUM(D114:D119)</f>
        <v>16517.2</v>
      </c>
      <c r="E113" s="252">
        <f>SUM(E114:E119)</f>
        <v>17886</v>
      </c>
      <c r="F113" s="252">
        <f>SUM(F114:F119)</f>
        <v>16517.2</v>
      </c>
      <c r="G113" s="253">
        <f aca="true" t="shared" si="6" ref="G113:G124">F113-E113</f>
        <v>-1368.7999999999993</v>
      </c>
      <c r="H113" s="218">
        <f t="shared" si="3"/>
        <v>92.34708710723471</v>
      </c>
    </row>
    <row r="114" spans="1:8" s="58" customFormat="1" ht="22.5" customHeight="1">
      <c r="A114" s="60" t="s">
        <v>130</v>
      </c>
      <c r="B114" s="104" t="s">
        <v>131</v>
      </c>
      <c r="C114" s="209">
        <f>'IV. Кап. інвестиції'!C7</f>
        <v>0</v>
      </c>
      <c r="D114" s="209">
        <f>'IV. Кап. інвестиції'!D7</f>
        <v>0</v>
      </c>
      <c r="E114" s="209">
        <f>'IV. Кап. інвестиції'!E7</f>
        <v>0</v>
      </c>
      <c r="F114" s="209">
        <f>'IV. Кап. інвестиції'!F7</f>
        <v>0</v>
      </c>
      <c r="G114" s="239">
        <f t="shared" si="6"/>
        <v>0</v>
      </c>
      <c r="H114" s="211" t="e">
        <f t="shared" si="3"/>
        <v>#DIV/0!</v>
      </c>
    </row>
    <row r="115" spans="1:8" s="58" customFormat="1" ht="22.5" customHeight="1">
      <c r="A115" s="60" t="s">
        <v>132</v>
      </c>
      <c r="B115" s="104">
        <v>4020</v>
      </c>
      <c r="C115" s="209">
        <f>'IV. Кап. інвестиції'!C8</f>
        <v>2574.8</v>
      </c>
      <c r="D115" s="209">
        <f>'IV. Кап. інвестиції'!D8</f>
        <v>9429.5</v>
      </c>
      <c r="E115" s="209">
        <f>'IV. Кап. інвестиції'!E8</f>
        <v>11000</v>
      </c>
      <c r="F115" s="209">
        <f>'IV. Кап. інвестиції'!F8</f>
        <v>9429.5</v>
      </c>
      <c r="G115" s="239">
        <f t="shared" si="6"/>
        <v>-1570.5</v>
      </c>
      <c r="H115" s="211">
        <f t="shared" si="3"/>
        <v>85.72272727272727</v>
      </c>
    </row>
    <row r="116" spans="1:8" s="58" customFormat="1" ht="22.5" customHeight="1">
      <c r="A116" s="60" t="s">
        <v>133</v>
      </c>
      <c r="B116" s="104">
        <v>4030</v>
      </c>
      <c r="C116" s="209">
        <f>'IV. Кап. інвестиції'!C9</f>
        <v>591.9</v>
      </c>
      <c r="D116" s="209">
        <f>'IV. Кап. інвестиції'!D9</f>
        <v>1002.1</v>
      </c>
      <c r="E116" s="209">
        <f>'IV. Кап. інвестиції'!E9</f>
        <v>900</v>
      </c>
      <c r="F116" s="209">
        <f>'IV. Кап. інвестиції'!F9</f>
        <v>1002.1</v>
      </c>
      <c r="G116" s="239">
        <f t="shared" si="6"/>
        <v>102.10000000000002</v>
      </c>
      <c r="H116" s="211">
        <f t="shared" si="3"/>
        <v>111.34444444444445</v>
      </c>
    </row>
    <row r="117" spans="1:8" s="58" customFormat="1" ht="22.5" customHeight="1">
      <c r="A117" s="60" t="s">
        <v>134</v>
      </c>
      <c r="B117" s="104">
        <v>4040</v>
      </c>
      <c r="C117" s="209">
        <f>'IV. Кап. інвестиції'!C10</f>
        <v>0</v>
      </c>
      <c r="D117" s="209">
        <v>0</v>
      </c>
      <c r="E117" s="209">
        <f>'IV. Кап. інвестиції'!E10</f>
        <v>0</v>
      </c>
      <c r="F117" s="209">
        <f>'IV. Кап. інвестиції'!F10</f>
        <v>0</v>
      </c>
      <c r="G117" s="239">
        <f t="shared" si="6"/>
        <v>0</v>
      </c>
      <c r="H117" s="211" t="e">
        <f t="shared" si="3"/>
        <v>#DIV/0!</v>
      </c>
    </row>
    <row r="118" spans="1:8" s="58" customFormat="1" ht="39.75" customHeight="1">
      <c r="A118" s="60" t="s">
        <v>135</v>
      </c>
      <c r="B118" s="104">
        <v>4050</v>
      </c>
      <c r="C118" s="209">
        <f>'IV. Кап. інвестиції'!C11</f>
        <v>0</v>
      </c>
      <c r="D118" s="209">
        <f>'IV. Кап. інвестиції'!D11</f>
        <v>5985.7</v>
      </c>
      <c r="E118" s="209">
        <f>'IV. Кап. інвестиції'!E11</f>
        <v>5986</v>
      </c>
      <c r="F118" s="209">
        <f>'IV. Кап. інвестиції'!F11</f>
        <v>5985.7</v>
      </c>
      <c r="G118" s="239"/>
      <c r="H118" s="211">
        <f t="shared" si="3"/>
        <v>99.99498830604743</v>
      </c>
    </row>
    <row r="119" spans="1:8" s="58" customFormat="1" ht="22.5" customHeight="1">
      <c r="A119" s="60" t="s">
        <v>136</v>
      </c>
      <c r="B119" s="104">
        <v>4060</v>
      </c>
      <c r="C119" s="209">
        <f>'IV. Кап. інвестиції'!C12</f>
        <v>0</v>
      </c>
      <c r="D119" s="209">
        <f>'IV. Кап. інвестиції'!D12</f>
        <v>99.9</v>
      </c>
      <c r="E119" s="209">
        <f>'IV. Кап. інвестиції'!E12</f>
        <v>0</v>
      </c>
      <c r="F119" s="209">
        <f>'IV. Кап. інвестиції'!F12</f>
        <v>99.9</v>
      </c>
      <c r="G119" s="239">
        <f t="shared" si="6"/>
        <v>99.9</v>
      </c>
      <c r="H119" s="211" t="e">
        <f t="shared" si="3"/>
        <v>#DIV/0!</v>
      </c>
    </row>
    <row r="120" spans="1:8" s="58" customFormat="1" ht="22.5" customHeight="1">
      <c r="A120" s="222" t="s">
        <v>137</v>
      </c>
      <c r="B120" s="251">
        <v>4000</v>
      </c>
      <c r="C120" s="216">
        <f>SUM(C121:C124)</f>
        <v>3166.7</v>
      </c>
      <c r="D120" s="216">
        <f>SUM(D121:D124)</f>
        <v>16517.300000000003</v>
      </c>
      <c r="E120" s="216">
        <f>SUM(E121:E124)</f>
        <v>17886</v>
      </c>
      <c r="F120" s="216">
        <f>SUM(F121:F124)</f>
        <v>16517.300000000003</v>
      </c>
      <c r="G120" s="253">
        <f t="shared" si="6"/>
        <v>-1368.699999999997</v>
      </c>
      <c r="H120" s="218">
        <f t="shared" si="3"/>
        <v>92.34764620373478</v>
      </c>
    </row>
    <row r="121" spans="1:8" s="58" customFormat="1" ht="22.5" customHeight="1">
      <c r="A121" s="234" t="s">
        <v>138</v>
      </c>
      <c r="B121" s="251" t="s">
        <v>139</v>
      </c>
      <c r="C121" s="254"/>
      <c r="D121" s="254">
        <v>0</v>
      </c>
      <c r="E121" s="209">
        <f>'6.2. Інша інфо_2'!M36</f>
        <v>0</v>
      </c>
      <c r="F121" s="209">
        <f>'6.2. Інша інфо_2'!N36</f>
        <v>0</v>
      </c>
      <c r="G121" s="239">
        <f t="shared" si="6"/>
        <v>0</v>
      </c>
      <c r="H121" s="211" t="e">
        <f t="shared" si="3"/>
        <v>#DIV/0!</v>
      </c>
    </row>
    <row r="122" spans="1:8" s="58" customFormat="1" ht="19.5" customHeight="1">
      <c r="A122" s="234" t="s">
        <v>140</v>
      </c>
      <c r="B122" s="251" t="s">
        <v>141</v>
      </c>
      <c r="C122" s="254"/>
      <c r="D122" s="254">
        <v>0</v>
      </c>
      <c r="E122" s="209">
        <f>'6.2. Інша інфо_2'!Q36</f>
        <v>0</v>
      </c>
      <c r="F122" s="209">
        <f>'6.2. Інша інфо_2'!R36</f>
        <v>0</v>
      </c>
      <c r="G122" s="239">
        <f t="shared" si="6"/>
        <v>0</v>
      </c>
      <c r="H122" s="211" t="e">
        <f t="shared" si="3"/>
        <v>#DIV/0!</v>
      </c>
    </row>
    <row r="123" spans="1:8" s="58" customFormat="1" ht="22.5" customHeight="1">
      <c r="A123" s="234" t="s">
        <v>142</v>
      </c>
      <c r="B123" s="251" t="s">
        <v>143</v>
      </c>
      <c r="C123" s="254">
        <v>1185.1</v>
      </c>
      <c r="D123" s="254">
        <f>'6.2. Інша інфо_2'!V32</f>
        <v>904.5</v>
      </c>
      <c r="E123" s="209">
        <f>'6.2. Інша інфо_2'!U36</f>
        <v>17886</v>
      </c>
      <c r="F123" s="209">
        <f>'6.2. Інша інфо_2'!V36</f>
        <v>904.5</v>
      </c>
      <c r="G123" s="239">
        <f t="shared" si="6"/>
        <v>-16981.5</v>
      </c>
      <c r="H123" s="211">
        <f t="shared" si="3"/>
        <v>5.057027843005703</v>
      </c>
    </row>
    <row r="124" spans="1:8" s="58" customFormat="1" ht="22.5" customHeight="1">
      <c r="A124" s="255" t="s">
        <v>144</v>
      </c>
      <c r="B124" s="256" t="s">
        <v>145</v>
      </c>
      <c r="C124" s="257">
        <v>1981.6</v>
      </c>
      <c r="D124" s="257">
        <f>'6.2. Інша інфо_2'!Z33</f>
        <v>15612.800000000001</v>
      </c>
      <c r="E124" s="258">
        <f>'6.2. Інша інфо_2'!Y36</f>
        <v>0</v>
      </c>
      <c r="F124" s="258">
        <f>'6.2. Інша інфо_2'!Z36</f>
        <v>15612.800000000001</v>
      </c>
      <c r="G124" s="258">
        <f t="shared" si="6"/>
        <v>15612.800000000001</v>
      </c>
      <c r="H124" s="259" t="e">
        <f t="shared" si="3"/>
        <v>#DIV/0!</v>
      </c>
    </row>
    <row r="125" spans="1:8" s="58" customFormat="1" ht="15.75" customHeight="1">
      <c r="A125" s="360" t="s">
        <v>146</v>
      </c>
      <c r="B125" s="361"/>
      <c r="C125" s="361"/>
      <c r="D125" s="361"/>
      <c r="E125" s="361"/>
      <c r="F125" s="361"/>
      <c r="G125" s="361"/>
      <c r="H125" s="362"/>
    </row>
    <row r="126" spans="1:8" s="58" customFormat="1" ht="21.75" customHeight="1">
      <c r="A126" s="260" t="s">
        <v>147</v>
      </c>
      <c r="B126" s="233">
        <v>5040</v>
      </c>
      <c r="C126" s="261">
        <f>(C62/C30)*100</f>
        <v>16.54242230930466</v>
      </c>
      <c r="D126" s="261">
        <f>(D62/D30)*100</f>
        <v>-8.418608240036157</v>
      </c>
      <c r="E126" s="261">
        <f>(E62/E30)*100</f>
        <v>-14.540816326530612</v>
      </c>
      <c r="F126" s="261">
        <f>(F62/F30)*100</f>
        <v>-8.418608240036157</v>
      </c>
      <c r="G126" s="262">
        <f>F126-E126</f>
        <v>6.122208086494455</v>
      </c>
      <c r="H126" s="211">
        <f t="shared" si="3"/>
        <v>57.896393510424105</v>
      </c>
    </row>
    <row r="127" spans="1:8" s="58" customFormat="1" ht="21.75" customHeight="1">
      <c r="A127" s="260" t="s">
        <v>148</v>
      </c>
      <c r="B127" s="233">
        <v>5020</v>
      </c>
      <c r="C127" s="263">
        <f>(C62/C138)*100</f>
        <v>28.358733605692994</v>
      </c>
      <c r="D127" s="264">
        <f>(D62/D138)*100</f>
        <v>-10.49675412434659</v>
      </c>
      <c r="E127" s="265" t="e">
        <f>(E62/E138)*100</f>
        <v>#DIV/0!</v>
      </c>
      <c r="F127" s="265" t="e">
        <f>(F62/F138)*100</f>
        <v>#VALUE!</v>
      </c>
      <c r="G127" s="266" t="e">
        <f>F127-E127</f>
        <v>#VALUE!</v>
      </c>
      <c r="H127" s="211" t="e">
        <f t="shared" si="3"/>
        <v>#VALUE!</v>
      </c>
    </row>
    <row r="128" spans="1:8" s="58" customFormat="1" ht="21.75" customHeight="1">
      <c r="A128" s="244" t="s">
        <v>149</v>
      </c>
      <c r="B128" s="219">
        <v>5030</v>
      </c>
      <c r="C128" s="267">
        <f>(C62/C144)*100</f>
        <v>29.846181671695287</v>
      </c>
      <c r="D128" s="268">
        <f>(D62/D144)*100</f>
        <v>-11.490183295303531</v>
      </c>
      <c r="E128" s="266" t="e">
        <f>(E62/E144)*100</f>
        <v>#DIV/0!</v>
      </c>
      <c r="F128" s="266" t="e">
        <f>(F62/F144)*100</f>
        <v>#VALUE!</v>
      </c>
      <c r="G128" s="266" t="e">
        <f>F128-E128</f>
        <v>#VALUE!</v>
      </c>
      <c r="H128" s="211" t="e">
        <f t="shared" si="3"/>
        <v>#VALUE!</v>
      </c>
    </row>
    <row r="129" spans="1:8" s="58" customFormat="1" ht="21.75" customHeight="1">
      <c r="A129" s="269" t="s">
        <v>150</v>
      </c>
      <c r="B129" s="248">
        <v>5110</v>
      </c>
      <c r="C129" s="270">
        <f>C144/C141</f>
        <v>19.0653605015674</v>
      </c>
      <c r="D129" s="271">
        <f>D144/D141</f>
        <v>10.566182704535821</v>
      </c>
      <c r="E129" s="272" t="e">
        <f>E144/E141</f>
        <v>#DIV/0!</v>
      </c>
      <c r="F129" s="272" t="e">
        <f>F144/F141</f>
        <v>#VALUE!</v>
      </c>
      <c r="G129" s="266" t="e">
        <f>F129-E129</f>
        <v>#VALUE!</v>
      </c>
      <c r="H129" s="211" t="e">
        <f t="shared" si="3"/>
        <v>#VALUE!</v>
      </c>
    </row>
    <row r="130" spans="1:8" s="58" customFormat="1" ht="21.75" customHeight="1">
      <c r="A130" s="273" t="s">
        <v>151</v>
      </c>
      <c r="B130" s="274">
        <v>5220</v>
      </c>
      <c r="C130" s="275">
        <f>C135/C134</f>
        <v>0.36007065102616775</v>
      </c>
      <c r="D130" s="276">
        <f>D135/D134</f>
        <v>0.37833490616472426</v>
      </c>
      <c r="E130" s="277" t="e">
        <f>E135/E134</f>
        <v>#DIV/0!</v>
      </c>
      <c r="F130" s="277" t="e">
        <f>F135/F134</f>
        <v>#VALUE!</v>
      </c>
      <c r="G130" s="277" t="e">
        <f>F130-E130</f>
        <v>#VALUE!</v>
      </c>
      <c r="H130" s="259" t="e">
        <f t="shared" si="3"/>
        <v>#VALUE!</v>
      </c>
    </row>
    <row r="131" spans="1:8" s="58" customFormat="1" ht="24.75" customHeight="1">
      <c r="A131" s="345" t="s">
        <v>152</v>
      </c>
      <c r="B131" s="346"/>
      <c r="C131" s="346"/>
      <c r="D131" s="346"/>
      <c r="E131" s="346"/>
      <c r="F131" s="346"/>
      <c r="G131" s="346"/>
      <c r="H131" s="347"/>
    </row>
    <row r="132" spans="1:8" s="58" customFormat="1" ht="24.75" customHeight="1">
      <c r="A132" s="260" t="s">
        <v>153</v>
      </c>
      <c r="B132" s="233">
        <v>6000</v>
      </c>
      <c r="C132" s="278">
        <v>3333.2</v>
      </c>
      <c r="D132" s="254">
        <v>13576</v>
      </c>
      <c r="E132" s="279"/>
      <c r="F132" s="280" t="s">
        <v>154</v>
      </c>
      <c r="G132" s="239">
        <f>D132-C132</f>
        <v>10242.8</v>
      </c>
      <c r="H132" s="211">
        <f>(D132/C132)*100</f>
        <v>407.29629185167414</v>
      </c>
    </row>
    <row r="133" spans="1:8" s="58" customFormat="1" ht="24.75" customHeight="1">
      <c r="A133" s="260" t="s">
        <v>497</v>
      </c>
      <c r="B133" s="328">
        <v>6001</v>
      </c>
      <c r="C133" s="281">
        <f>C134-C135</f>
        <v>3333.2</v>
      </c>
      <c r="D133" s="282">
        <f>D134-D135</f>
        <v>13372.699999999999</v>
      </c>
      <c r="E133" s="283">
        <f>E134-E135</f>
        <v>0</v>
      </c>
      <c r="F133" s="280" t="s">
        <v>154</v>
      </c>
      <c r="G133" s="239">
        <f aca="true" t="shared" si="7" ref="G133:G144">D133-C133</f>
        <v>10039.5</v>
      </c>
      <c r="H133" s="211">
        <f aca="true" t="shared" si="8" ref="H133:H144">(D133/C133)*100</f>
        <v>401.1970478819153</v>
      </c>
    </row>
    <row r="134" spans="1:8" s="58" customFormat="1" ht="24.75" customHeight="1">
      <c r="A134" s="260" t="s">
        <v>498</v>
      </c>
      <c r="B134" s="328">
        <v>6002</v>
      </c>
      <c r="C134" s="278">
        <v>5208.7</v>
      </c>
      <c r="D134" s="254">
        <v>21511.1</v>
      </c>
      <c r="E134" s="279"/>
      <c r="F134" s="280" t="s">
        <v>154</v>
      </c>
      <c r="G134" s="239">
        <f t="shared" si="7"/>
        <v>16302.399999999998</v>
      </c>
      <c r="H134" s="211">
        <f t="shared" si="8"/>
        <v>412.984045923167</v>
      </c>
    </row>
    <row r="135" spans="1:8" s="58" customFormat="1" ht="24.75" customHeight="1">
      <c r="A135" s="260" t="s">
        <v>499</v>
      </c>
      <c r="B135" s="328">
        <v>6003</v>
      </c>
      <c r="C135" s="278">
        <v>1875.5</v>
      </c>
      <c r="D135" s="254">
        <v>8138.4</v>
      </c>
      <c r="E135" s="279"/>
      <c r="F135" s="280" t="s">
        <v>154</v>
      </c>
      <c r="G135" s="239">
        <f t="shared" si="7"/>
        <v>6262.9</v>
      </c>
      <c r="H135" s="211">
        <f t="shared" si="8"/>
        <v>433.93228472407355</v>
      </c>
    </row>
    <row r="136" spans="1:8" s="58" customFormat="1" ht="24.75" customHeight="1">
      <c r="A136" s="244" t="s">
        <v>155</v>
      </c>
      <c r="B136" s="329">
        <v>6010</v>
      </c>
      <c r="C136" s="278">
        <v>9468.5</v>
      </c>
      <c r="D136" s="254">
        <v>8251.7</v>
      </c>
      <c r="E136" s="279"/>
      <c r="F136" s="280" t="s">
        <v>154</v>
      </c>
      <c r="G136" s="239">
        <f t="shared" si="7"/>
        <v>-1216.7999999999993</v>
      </c>
      <c r="H136" s="211">
        <f t="shared" si="8"/>
        <v>87.14896762950838</v>
      </c>
    </row>
    <row r="137" spans="1:8" s="58" customFormat="1" ht="24.75" customHeight="1">
      <c r="A137" s="244" t="s">
        <v>156</v>
      </c>
      <c r="B137" s="329">
        <v>6011</v>
      </c>
      <c r="C137" s="278">
        <v>8447.6</v>
      </c>
      <c r="D137" s="254">
        <v>6119.2</v>
      </c>
      <c r="E137" s="279"/>
      <c r="F137" s="280" t="s">
        <v>154</v>
      </c>
      <c r="G137" s="239">
        <f t="shared" si="7"/>
        <v>-2328.4000000000005</v>
      </c>
      <c r="H137" s="211">
        <f t="shared" si="8"/>
        <v>72.4371419101283</v>
      </c>
    </row>
    <row r="138" spans="1:8" s="58" customFormat="1" ht="24.75" customHeight="1">
      <c r="A138" s="222" t="s">
        <v>157</v>
      </c>
      <c r="B138" s="329">
        <v>6020</v>
      </c>
      <c r="C138" s="285">
        <f>SUM(C132+C136)</f>
        <v>12801.7</v>
      </c>
      <c r="D138" s="285">
        <f>SUM(D132+D136)</f>
        <v>21827.7</v>
      </c>
      <c r="E138" s="286"/>
      <c r="F138" s="280" t="s">
        <v>154</v>
      </c>
      <c r="G138" s="253">
        <f t="shared" si="7"/>
        <v>9026</v>
      </c>
      <c r="H138" s="218">
        <f t="shared" si="8"/>
        <v>170.50626088722592</v>
      </c>
    </row>
    <row r="139" spans="1:8" s="58" customFormat="1" ht="24.75" customHeight="1">
      <c r="A139" s="244" t="s">
        <v>158</v>
      </c>
      <c r="B139" s="329">
        <v>6030</v>
      </c>
      <c r="C139" s="278">
        <v>534.5</v>
      </c>
      <c r="D139" s="287">
        <v>1629.8</v>
      </c>
      <c r="E139" s="279"/>
      <c r="F139" s="280" t="s">
        <v>154</v>
      </c>
      <c r="G139" s="239">
        <f t="shared" si="7"/>
        <v>1095.3</v>
      </c>
      <c r="H139" s="211">
        <f t="shared" si="8"/>
        <v>304.9204864359214</v>
      </c>
    </row>
    <row r="140" spans="1:8" s="58" customFormat="1" ht="24.75" customHeight="1">
      <c r="A140" s="244" t="s">
        <v>159</v>
      </c>
      <c r="B140" s="329">
        <v>6040</v>
      </c>
      <c r="C140" s="278">
        <v>103.5</v>
      </c>
      <c r="D140" s="287">
        <v>257.4</v>
      </c>
      <c r="E140" s="279"/>
      <c r="F140" s="280" t="s">
        <v>154</v>
      </c>
      <c r="G140" s="239">
        <f t="shared" si="7"/>
        <v>153.89999999999998</v>
      </c>
      <c r="H140" s="211">
        <f t="shared" si="8"/>
        <v>248.69565217391303</v>
      </c>
    </row>
    <row r="141" spans="1:8" s="58" customFormat="1" ht="24.75" customHeight="1">
      <c r="A141" s="222" t="s">
        <v>160</v>
      </c>
      <c r="B141" s="329">
        <v>6050</v>
      </c>
      <c r="C141" s="288">
        <f>SUM(C139:C140)</f>
        <v>638</v>
      </c>
      <c r="D141" s="105">
        <f>SUM(D139:D140)</f>
        <v>1887.1999999999998</v>
      </c>
      <c r="E141" s="289">
        <f>SUM(E139:E140)</f>
        <v>0</v>
      </c>
      <c r="F141" s="280" t="s">
        <v>154</v>
      </c>
      <c r="G141" s="253">
        <f t="shared" si="7"/>
        <v>1249.1999999999998</v>
      </c>
      <c r="H141" s="218">
        <f t="shared" si="8"/>
        <v>295.79937304075236</v>
      </c>
    </row>
    <row r="142" spans="1:8" s="58" customFormat="1" ht="24.75" customHeight="1">
      <c r="A142" s="244" t="s">
        <v>161</v>
      </c>
      <c r="B142" s="329">
        <v>6060</v>
      </c>
      <c r="C142" s="278">
        <v>0</v>
      </c>
      <c r="D142" s="254">
        <v>0</v>
      </c>
      <c r="E142" s="279"/>
      <c r="F142" s="280" t="s">
        <v>154</v>
      </c>
      <c r="G142" s="239">
        <f t="shared" si="7"/>
        <v>0</v>
      </c>
      <c r="H142" s="211" t="e">
        <f t="shared" si="8"/>
        <v>#DIV/0!</v>
      </c>
    </row>
    <row r="143" spans="1:8" s="58" customFormat="1" ht="24.75" customHeight="1">
      <c r="A143" s="244" t="s">
        <v>162</v>
      </c>
      <c r="B143" s="329">
        <v>6070</v>
      </c>
      <c r="C143" s="278">
        <v>0</v>
      </c>
      <c r="D143" s="290">
        <v>0</v>
      </c>
      <c r="E143" s="279"/>
      <c r="F143" s="280" t="s">
        <v>154</v>
      </c>
      <c r="G143" s="239">
        <f t="shared" si="7"/>
        <v>0</v>
      </c>
      <c r="H143" s="211" t="e">
        <f t="shared" si="8"/>
        <v>#DIV/0!</v>
      </c>
    </row>
    <row r="144" spans="1:8" s="58" customFormat="1" ht="24.75" customHeight="1">
      <c r="A144" s="222" t="s">
        <v>163</v>
      </c>
      <c r="B144" s="329">
        <v>6080</v>
      </c>
      <c r="C144" s="284">
        <v>12163.7</v>
      </c>
      <c r="D144" s="285">
        <v>19940.5</v>
      </c>
      <c r="E144" s="286"/>
      <c r="F144" s="280" t="s">
        <v>154</v>
      </c>
      <c r="G144" s="253">
        <f t="shared" si="7"/>
        <v>7776.799999999999</v>
      </c>
      <c r="H144" s="218">
        <f t="shared" si="8"/>
        <v>163.93449361625164</v>
      </c>
    </row>
    <row r="145" spans="1:8" s="58" customFormat="1" ht="24.75" customHeight="1">
      <c r="A145" s="354" t="s">
        <v>164</v>
      </c>
      <c r="B145" s="355"/>
      <c r="C145" s="355"/>
      <c r="D145" s="355"/>
      <c r="E145" s="355"/>
      <c r="F145" s="355"/>
      <c r="G145" s="355"/>
      <c r="H145" s="356"/>
    </row>
    <row r="146" spans="1:8" s="58" customFormat="1" ht="24.75" customHeight="1">
      <c r="A146" s="247" t="s">
        <v>165</v>
      </c>
      <c r="B146" s="291" t="s">
        <v>166</v>
      </c>
      <c r="C146" s="292">
        <f>SUM(C147:C149)</f>
        <v>0</v>
      </c>
      <c r="D146" s="292">
        <f>SUM(D147:D149)</f>
        <v>0</v>
      </c>
      <c r="E146" s="292">
        <f>SUM(E147:E149)</f>
        <v>0</v>
      </c>
      <c r="F146" s="292">
        <f>SUM(F147:F149)</f>
        <v>0</v>
      </c>
      <c r="G146" s="293">
        <f aca="true" t="shared" si="9" ref="G146:G153">F146-E146</f>
        <v>0</v>
      </c>
      <c r="H146" s="218" t="e">
        <f aca="true" t="shared" si="10" ref="H146:H156">(F146/E146)*100</f>
        <v>#DIV/0!</v>
      </c>
    </row>
    <row r="147" spans="1:8" s="58" customFormat="1" ht="24.75" customHeight="1">
      <c r="A147" s="244" t="s">
        <v>167</v>
      </c>
      <c r="B147" s="294" t="s">
        <v>168</v>
      </c>
      <c r="C147" s="295"/>
      <c r="D147" s="295"/>
      <c r="E147" s="225">
        <f>'6.1. Інша інфо_1'!F66</f>
        <v>0</v>
      </c>
      <c r="F147" s="225">
        <f>'6.1. Інша інфо_1'!H66</f>
        <v>0</v>
      </c>
      <c r="G147" s="220">
        <f t="shared" si="9"/>
        <v>0</v>
      </c>
      <c r="H147" s="211" t="e">
        <f t="shared" si="10"/>
        <v>#DIV/0!</v>
      </c>
    </row>
    <row r="148" spans="1:8" s="58" customFormat="1" ht="24.75" customHeight="1">
      <c r="A148" s="244" t="s">
        <v>169</v>
      </c>
      <c r="B148" s="294" t="s">
        <v>170</v>
      </c>
      <c r="C148" s="295"/>
      <c r="D148" s="295"/>
      <c r="E148" s="225">
        <f>'6.1. Інша інфо_1'!F69</f>
        <v>0</v>
      </c>
      <c r="F148" s="225">
        <f>'6.1. Інша інфо_1'!H69</f>
        <v>0</v>
      </c>
      <c r="G148" s="220">
        <f t="shared" si="9"/>
        <v>0</v>
      </c>
      <c r="H148" s="211" t="e">
        <f t="shared" si="10"/>
        <v>#DIV/0!</v>
      </c>
    </row>
    <row r="149" spans="1:8" s="58" customFormat="1" ht="24.75" customHeight="1">
      <c r="A149" s="244" t="s">
        <v>171</v>
      </c>
      <c r="B149" s="294" t="s">
        <v>172</v>
      </c>
      <c r="C149" s="295"/>
      <c r="D149" s="295"/>
      <c r="E149" s="225">
        <f>'6.1. Інша інфо_1'!F72</f>
        <v>0</v>
      </c>
      <c r="F149" s="225">
        <f>'6.1. Інша інфо_1'!H72</f>
        <v>0</v>
      </c>
      <c r="G149" s="220">
        <f t="shared" si="9"/>
        <v>0</v>
      </c>
      <c r="H149" s="211" t="e">
        <f t="shared" si="10"/>
        <v>#DIV/0!</v>
      </c>
    </row>
    <row r="150" spans="1:8" s="58" customFormat="1" ht="24.75" customHeight="1">
      <c r="A150" s="222" t="s">
        <v>173</v>
      </c>
      <c r="B150" s="294" t="s">
        <v>174</v>
      </c>
      <c r="C150" s="296">
        <f>SUM(C151:C153)</f>
        <v>0</v>
      </c>
      <c r="D150" s="296">
        <f>SUM(D151:D153)</f>
        <v>0</v>
      </c>
      <c r="E150" s="296">
        <f>SUM(E151:E153)</f>
        <v>0</v>
      </c>
      <c r="F150" s="296">
        <f>SUM(F151:F153)</f>
        <v>0</v>
      </c>
      <c r="G150" s="223">
        <f t="shared" si="9"/>
        <v>0</v>
      </c>
      <c r="H150" s="218" t="e">
        <f t="shared" si="10"/>
        <v>#DIV/0!</v>
      </c>
    </row>
    <row r="151" spans="1:8" s="58" customFormat="1" ht="24.75" customHeight="1">
      <c r="A151" s="244" t="s">
        <v>167</v>
      </c>
      <c r="B151" s="294" t="s">
        <v>175</v>
      </c>
      <c r="C151" s="295"/>
      <c r="D151" s="295"/>
      <c r="E151" s="225">
        <f>'6.1. Інша інфо_1'!J66</f>
        <v>0</v>
      </c>
      <c r="F151" s="225">
        <f>'6.1. Інша інфо_1'!L66</f>
        <v>0</v>
      </c>
      <c r="G151" s="220">
        <f t="shared" si="9"/>
        <v>0</v>
      </c>
      <c r="H151" s="211" t="e">
        <f t="shared" si="10"/>
        <v>#DIV/0!</v>
      </c>
    </row>
    <row r="152" spans="1:8" s="58" customFormat="1" ht="24.75" customHeight="1">
      <c r="A152" s="244" t="s">
        <v>169</v>
      </c>
      <c r="B152" s="294" t="s">
        <v>176</v>
      </c>
      <c r="C152" s="295"/>
      <c r="D152" s="295"/>
      <c r="E152" s="225">
        <f>'6.1. Інша інфо_1'!J69</f>
        <v>0</v>
      </c>
      <c r="F152" s="225">
        <f>'6.1. Інша інфо_1'!L69</f>
        <v>0</v>
      </c>
      <c r="G152" s="220">
        <f t="shared" si="9"/>
        <v>0</v>
      </c>
      <c r="H152" s="211" t="e">
        <f t="shared" si="10"/>
        <v>#DIV/0!</v>
      </c>
    </row>
    <row r="153" spans="1:8" s="58" customFormat="1" ht="24.75" customHeight="1">
      <c r="A153" s="269" t="s">
        <v>171</v>
      </c>
      <c r="B153" s="297" t="s">
        <v>177</v>
      </c>
      <c r="C153" s="295"/>
      <c r="D153" s="295"/>
      <c r="E153" s="225">
        <f>'6.1. Інша інфо_1'!J72</f>
        <v>0</v>
      </c>
      <c r="F153" s="225">
        <f>'6.1. Інша інфо_1'!L72</f>
        <v>0</v>
      </c>
      <c r="G153" s="220">
        <f t="shared" si="9"/>
        <v>0</v>
      </c>
      <c r="H153" s="211" t="e">
        <f t="shared" si="10"/>
        <v>#DIV/0!</v>
      </c>
    </row>
    <row r="154" spans="1:8" s="58" customFormat="1" ht="24.75" customHeight="1">
      <c r="A154" s="345" t="s">
        <v>178</v>
      </c>
      <c r="B154" s="346"/>
      <c r="C154" s="346"/>
      <c r="D154" s="346"/>
      <c r="E154" s="346"/>
      <c r="F154" s="346"/>
      <c r="G154" s="346"/>
      <c r="H154" s="347"/>
    </row>
    <row r="155" spans="1:8" s="58" customFormat="1" ht="36.75" customHeight="1">
      <c r="A155" s="222" t="s">
        <v>179</v>
      </c>
      <c r="B155" s="294" t="s">
        <v>180</v>
      </c>
      <c r="C155" s="216">
        <f>SUM(C156:C158)</f>
        <v>79</v>
      </c>
      <c r="D155" s="239" t="s">
        <v>154</v>
      </c>
      <c r="E155" s="216">
        <f>SUM(E156:E158)</f>
        <v>110</v>
      </c>
      <c r="F155" s="216">
        <f>SUM(F156:F158)</f>
        <v>101</v>
      </c>
      <c r="G155" s="253">
        <f>F155-E155</f>
        <v>-9</v>
      </c>
      <c r="H155" s="298">
        <f t="shared" si="10"/>
        <v>91.81818181818183</v>
      </c>
    </row>
    <row r="156" spans="1:8" s="58" customFormat="1" ht="24.75" customHeight="1">
      <c r="A156" s="60" t="s">
        <v>181</v>
      </c>
      <c r="B156" s="294" t="s">
        <v>182</v>
      </c>
      <c r="C156" s="239">
        <f>'6.1. Інша інфо_1'!C12</f>
        <v>1</v>
      </c>
      <c r="D156" s="239" t="s">
        <v>154</v>
      </c>
      <c r="E156" s="239">
        <f>'6.1. Інша інфо_1'!F12</f>
        <v>1</v>
      </c>
      <c r="F156" s="239">
        <f>'6.1. Інша інфо_1'!I12</f>
        <v>1</v>
      </c>
      <c r="G156" s="239">
        <f>F156-E156</f>
        <v>0</v>
      </c>
      <c r="H156" s="240">
        <f t="shared" si="10"/>
        <v>100</v>
      </c>
    </row>
    <row r="157" spans="1:8" s="58" customFormat="1" ht="24.75" customHeight="1">
      <c r="A157" s="60" t="s">
        <v>183</v>
      </c>
      <c r="B157" s="294" t="s">
        <v>184</v>
      </c>
      <c r="C157" s="239">
        <f>'6.1. Інша інфо_1'!C13</f>
        <v>10</v>
      </c>
      <c r="D157" s="239" t="s">
        <v>154</v>
      </c>
      <c r="E157" s="239">
        <f>'6.1. Інша інфо_1'!F13</f>
        <v>10</v>
      </c>
      <c r="F157" s="239">
        <f>'6.1. Інша інфо_1'!I13</f>
        <v>10</v>
      </c>
      <c r="G157" s="239">
        <f aca="true" t="shared" si="11" ref="G157:G163">F157-E157</f>
        <v>0</v>
      </c>
      <c r="H157" s="240">
        <f aca="true" t="shared" si="12" ref="H157:H163">(F157/E157)*100</f>
        <v>100</v>
      </c>
    </row>
    <row r="158" spans="1:8" s="58" customFormat="1" ht="24.75" customHeight="1">
      <c r="A158" s="60" t="s">
        <v>185</v>
      </c>
      <c r="B158" s="294" t="s">
        <v>186</v>
      </c>
      <c r="C158" s="239">
        <f>'6.1. Інша інфо_1'!C14</f>
        <v>68</v>
      </c>
      <c r="D158" s="239" t="s">
        <v>154</v>
      </c>
      <c r="E158" s="239">
        <f>'6.1. Інша інфо_1'!F14</f>
        <v>99</v>
      </c>
      <c r="F158" s="239">
        <f>'6.1. Інша інфо_1'!I14</f>
        <v>90</v>
      </c>
      <c r="G158" s="239">
        <f t="shared" si="11"/>
        <v>-9</v>
      </c>
      <c r="H158" s="240">
        <f t="shared" si="12"/>
        <v>90.9090909090909</v>
      </c>
    </row>
    <row r="159" spans="1:8" s="58" customFormat="1" ht="24.75" customHeight="1">
      <c r="A159" s="222" t="s">
        <v>88</v>
      </c>
      <c r="B159" s="294" t="s">
        <v>187</v>
      </c>
      <c r="C159" s="216">
        <f>'6.1. Інша інфо_1'!C19:E19</f>
        <v>12803.8</v>
      </c>
      <c r="D159" s="239" t="s">
        <v>154</v>
      </c>
      <c r="E159" s="216">
        <f>E72</f>
        <v>20350</v>
      </c>
      <c r="F159" s="216">
        <f>F72</f>
        <v>20488.7</v>
      </c>
      <c r="G159" s="253">
        <f t="shared" si="11"/>
        <v>138.70000000000073</v>
      </c>
      <c r="H159" s="298">
        <f t="shared" si="12"/>
        <v>100.68157248157247</v>
      </c>
    </row>
    <row r="160" spans="1:8" s="58" customFormat="1" ht="40.5" customHeight="1">
      <c r="A160" s="222" t="s">
        <v>188</v>
      </c>
      <c r="B160" s="294" t="s">
        <v>189</v>
      </c>
      <c r="C160" s="253">
        <f>'6.1. Інша інфо_1'!C23:E23</f>
        <v>13506.118143459915</v>
      </c>
      <c r="D160" s="239" t="s">
        <v>154</v>
      </c>
      <c r="E160" s="253">
        <f>'6.1. Інша інфо_1'!F23</f>
        <v>61666.666666666664</v>
      </c>
      <c r="F160" s="253">
        <f>'6.1. Інша інфо_1'!I23</f>
        <v>67619.47194719473</v>
      </c>
      <c r="G160" s="253">
        <f t="shared" si="11"/>
        <v>5952.805280528068</v>
      </c>
      <c r="H160" s="298">
        <f t="shared" si="12"/>
        <v>109.65319775220767</v>
      </c>
    </row>
    <row r="161" spans="1:8" s="58" customFormat="1" ht="24.75" customHeight="1">
      <c r="A161" s="60" t="s">
        <v>181</v>
      </c>
      <c r="B161" s="294" t="s">
        <v>190</v>
      </c>
      <c r="C161" s="239">
        <f>'6.1. Інша інфо_1'!C24:E24</f>
        <v>20166.666666666668</v>
      </c>
      <c r="D161" s="239" t="s">
        <v>154</v>
      </c>
      <c r="E161" s="209">
        <f>'6.1. Інша інфо_1'!F24</f>
        <v>44166.666666666664</v>
      </c>
      <c r="F161" s="209">
        <f>'6.1. Інша інфо_1'!I24</f>
        <v>52266.66666666667</v>
      </c>
      <c r="G161" s="239">
        <f t="shared" si="11"/>
        <v>8100.000000000007</v>
      </c>
      <c r="H161" s="240">
        <f t="shared" si="12"/>
        <v>118.33962264150945</v>
      </c>
    </row>
    <row r="162" spans="1:8" s="58" customFormat="1" ht="24.75" customHeight="1">
      <c r="A162" s="60" t="s">
        <v>183</v>
      </c>
      <c r="B162" s="294" t="s">
        <v>191</v>
      </c>
      <c r="C162" s="239">
        <f>'6.1. Інша інфо_1'!C25:E25</f>
        <v>13577.5</v>
      </c>
      <c r="D162" s="239" t="s">
        <v>154</v>
      </c>
      <c r="E162" s="209">
        <f>'6.1. Інша інфо_1'!F25</f>
        <v>23500</v>
      </c>
      <c r="F162" s="209">
        <f>'6.1. Інша інфо_1'!I25</f>
        <v>22215.000000000004</v>
      </c>
      <c r="G162" s="239">
        <f t="shared" si="11"/>
        <v>-1284.9999999999964</v>
      </c>
      <c r="H162" s="240">
        <f t="shared" si="12"/>
        <v>94.53191489361704</v>
      </c>
    </row>
    <row r="163" spans="1:8" s="58" customFormat="1" ht="24.75" customHeight="1">
      <c r="A163" s="60" t="s">
        <v>185</v>
      </c>
      <c r="B163" s="294" t="s">
        <v>192</v>
      </c>
      <c r="C163" s="239">
        <f>'6.1. Інша інфо_1'!C26:E26</f>
        <v>13397.671568627451</v>
      </c>
      <c r="D163" s="239" t="s">
        <v>154</v>
      </c>
      <c r="E163" s="209">
        <f>'6.1. Інша інфо_1'!F26</f>
        <v>14898.989898989897</v>
      </c>
      <c r="F163" s="209">
        <f>'6.1. Інша інфо_1'!I26</f>
        <v>15921.944444444443</v>
      </c>
      <c r="G163" s="239">
        <f t="shared" si="11"/>
        <v>1022.954545454546</v>
      </c>
      <c r="H163" s="240">
        <f t="shared" si="12"/>
        <v>106.86593220338982</v>
      </c>
    </row>
    <row r="164" spans="1:8" s="58" customFormat="1" ht="19.5" customHeight="1">
      <c r="A164" s="63"/>
      <c r="B164" s="299"/>
      <c r="C164" s="300"/>
      <c r="D164" s="300"/>
      <c r="E164" s="301"/>
      <c r="F164" s="301"/>
      <c r="G164" s="301"/>
      <c r="H164" s="302"/>
    </row>
    <row r="165" spans="1:8" s="58" customFormat="1" ht="19.5" customHeight="1">
      <c r="A165" s="63"/>
      <c r="B165" s="299"/>
      <c r="C165" s="300"/>
      <c r="D165" s="300"/>
      <c r="E165" s="301"/>
      <c r="F165" s="301"/>
      <c r="G165" s="301"/>
      <c r="H165" s="302"/>
    </row>
    <row r="166" ht="18.75">
      <c r="A166" s="303"/>
    </row>
    <row r="167" spans="1:8" ht="18.75">
      <c r="A167" s="98" t="s">
        <v>193</v>
      </c>
      <c r="C167" s="363" t="s">
        <v>194</v>
      </c>
      <c r="D167" s="363"/>
      <c r="E167" s="363"/>
      <c r="F167" s="363"/>
      <c r="G167" s="331" t="s">
        <v>502</v>
      </c>
      <c r="H167" s="331"/>
    </row>
    <row r="168" spans="1:9" s="6" customFormat="1" ht="19.5" customHeight="1">
      <c r="A168" s="100" t="s">
        <v>195</v>
      </c>
      <c r="B168" s="56"/>
      <c r="C168" s="357" t="s">
        <v>196</v>
      </c>
      <c r="D168" s="357"/>
      <c r="E168" s="357"/>
      <c r="F168" s="357"/>
      <c r="G168" s="358"/>
      <c r="H168" s="358"/>
      <c r="I168" s="5"/>
    </row>
    <row r="169" ht="18.75">
      <c r="A169" s="303"/>
    </row>
    <row r="170" ht="18.75">
      <c r="A170" s="303"/>
    </row>
    <row r="171" ht="18.75">
      <c r="A171" s="303"/>
    </row>
    <row r="172" ht="18.75">
      <c r="A172" s="303"/>
    </row>
    <row r="173" ht="18.75">
      <c r="A173" s="303"/>
    </row>
    <row r="174" ht="18.75">
      <c r="A174" s="303"/>
    </row>
    <row r="175" ht="18.75">
      <c r="A175" s="303"/>
    </row>
    <row r="176" ht="18.75">
      <c r="A176" s="303"/>
    </row>
    <row r="177" ht="18.75">
      <c r="A177" s="303"/>
    </row>
    <row r="178" ht="18.75">
      <c r="A178" s="303"/>
    </row>
    <row r="179" ht="18.75">
      <c r="A179" s="303"/>
    </row>
    <row r="180" ht="18.75">
      <c r="A180" s="303"/>
    </row>
    <row r="181" ht="18.75">
      <c r="A181" s="303"/>
    </row>
    <row r="182" ht="18.75">
      <c r="A182" s="303"/>
    </row>
    <row r="183" ht="18.75">
      <c r="A183" s="303"/>
    </row>
    <row r="184" ht="18.75">
      <c r="A184" s="303"/>
    </row>
    <row r="185" ht="18.75">
      <c r="A185" s="303"/>
    </row>
    <row r="186" ht="18.75">
      <c r="A186" s="303"/>
    </row>
    <row r="187" ht="18.75">
      <c r="A187" s="303"/>
    </row>
    <row r="188" ht="18.75">
      <c r="A188" s="303"/>
    </row>
    <row r="189" ht="18.75">
      <c r="A189" s="303"/>
    </row>
    <row r="190" ht="18.75">
      <c r="A190" s="303"/>
    </row>
    <row r="191" ht="18.75">
      <c r="A191" s="303"/>
    </row>
    <row r="192" ht="18.75">
      <c r="A192" s="303"/>
    </row>
    <row r="193" ht="18.75">
      <c r="A193" s="303"/>
    </row>
    <row r="194" ht="18.75">
      <c r="A194" s="303"/>
    </row>
    <row r="195" ht="18.75">
      <c r="A195" s="303"/>
    </row>
    <row r="196" ht="18.75">
      <c r="A196" s="303"/>
    </row>
    <row r="197" ht="18.75">
      <c r="A197" s="303"/>
    </row>
    <row r="198" ht="18.75">
      <c r="A198" s="303"/>
    </row>
    <row r="199" ht="18.75">
      <c r="A199" s="303"/>
    </row>
    <row r="200" ht="18.75">
      <c r="A200" s="303"/>
    </row>
    <row r="201" ht="18.75">
      <c r="A201" s="303"/>
    </row>
    <row r="202" ht="18.75">
      <c r="A202" s="303"/>
    </row>
    <row r="203" ht="18.75">
      <c r="A203" s="303"/>
    </row>
    <row r="204" ht="18.75">
      <c r="A204" s="303"/>
    </row>
    <row r="205" ht="18.75">
      <c r="A205" s="303"/>
    </row>
    <row r="206" ht="18.75">
      <c r="A206" s="303"/>
    </row>
    <row r="207" ht="18.75">
      <c r="A207" s="303"/>
    </row>
    <row r="208" ht="18.75">
      <c r="A208" s="303"/>
    </row>
    <row r="209" ht="18.75">
      <c r="A209" s="303"/>
    </row>
    <row r="210" ht="18.75">
      <c r="A210" s="303"/>
    </row>
    <row r="211" ht="18.75">
      <c r="A211" s="303"/>
    </row>
    <row r="212" ht="18.75">
      <c r="A212" s="303"/>
    </row>
    <row r="213" ht="18.75">
      <c r="A213" s="303"/>
    </row>
    <row r="214" ht="18.75">
      <c r="A214" s="303"/>
    </row>
    <row r="215" ht="18.75">
      <c r="A215" s="303"/>
    </row>
    <row r="216" ht="18.75">
      <c r="A216" s="303"/>
    </row>
    <row r="217" ht="18.75">
      <c r="A217" s="303"/>
    </row>
    <row r="218" ht="18.75">
      <c r="A218" s="303"/>
    </row>
    <row r="219" ht="18.75">
      <c r="A219" s="303"/>
    </row>
    <row r="220" ht="18.75">
      <c r="A220" s="303"/>
    </row>
    <row r="221" ht="18.75">
      <c r="A221" s="303"/>
    </row>
    <row r="222" ht="18.75">
      <c r="A222" s="303"/>
    </row>
    <row r="223" ht="18.75">
      <c r="A223" s="303"/>
    </row>
    <row r="224" ht="18.75">
      <c r="A224" s="303"/>
    </row>
    <row r="225" ht="18.75">
      <c r="A225" s="303"/>
    </row>
    <row r="226" ht="18.75">
      <c r="A226" s="303"/>
    </row>
    <row r="227" ht="18.75">
      <c r="A227" s="303"/>
    </row>
    <row r="228" ht="18.75">
      <c r="A228" s="303"/>
    </row>
    <row r="229" ht="18.75">
      <c r="A229" s="303"/>
    </row>
    <row r="230" ht="18.75">
      <c r="A230" s="303"/>
    </row>
    <row r="231" ht="18.75">
      <c r="A231" s="303"/>
    </row>
    <row r="232" ht="18.75">
      <c r="A232" s="303"/>
    </row>
    <row r="233" ht="18.75">
      <c r="A233" s="303"/>
    </row>
    <row r="234" ht="18.75">
      <c r="A234" s="303"/>
    </row>
    <row r="235" ht="18.75">
      <c r="A235" s="303"/>
    </row>
    <row r="236" ht="18.75">
      <c r="A236" s="303"/>
    </row>
    <row r="237" ht="18.75">
      <c r="A237" s="303"/>
    </row>
    <row r="238" ht="18.75">
      <c r="A238" s="303"/>
    </row>
    <row r="239" ht="18.75">
      <c r="A239" s="303"/>
    </row>
    <row r="240" ht="18.75">
      <c r="A240" s="303"/>
    </row>
    <row r="241" ht="18.75">
      <c r="A241" s="303"/>
    </row>
    <row r="242" ht="18.75">
      <c r="A242" s="303"/>
    </row>
    <row r="243" ht="18.75">
      <c r="A243" s="303"/>
    </row>
    <row r="244" ht="18.75">
      <c r="A244" s="303"/>
    </row>
    <row r="245" ht="18.75">
      <c r="A245" s="303"/>
    </row>
    <row r="246" ht="18.75">
      <c r="A246" s="303"/>
    </row>
    <row r="247" ht="18.75">
      <c r="A247" s="303"/>
    </row>
    <row r="248" ht="18.75">
      <c r="A248" s="303"/>
    </row>
    <row r="249" ht="18.75">
      <c r="A249" s="303"/>
    </row>
    <row r="250" ht="18.75">
      <c r="A250" s="303"/>
    </row>
    <row r="251" ht="18.75">
      <c r="A251" s="303"/>
    </row>
    <row r="252" ht="18.75">
      <c r="A252" s="303"/>
    </row>
    <row r="253" ht="18.75">
      <c r="A253" s="303"/>
    </row>
    <row r="254" ht="18.75">
      <c r="A254" s="303"/>
    </row>
    <row r="255" ht="18.75">
      <c r="A255" s="303"/>
    </row>
    <row r="256" ht="18.75">
      <c r="A256" s="303"/>
    </row>
    <row r="257" ht="18.75">
      <c r="A257" s="303"/>
    </row>
    <row r="258" ht="18.75">
      <c r="A258" s="303"/>
    </row>
    <row r="259" ht="18.75">
      <c r="A259" s="303"/>
    </row>
    <row r="260" ht="18.75">
      <c r="A260" s="303"/>
    </row>
    <row r="261" ht="18.75">
      <c r="A261" s="303"/>
    </row>
    <row r="262" ht="18.75">
      <c r="A262" s="303"/>
    </row>
    <row r="263" ht="18.75">
      <c r="A263" s="303"/>
    </row>
    <row r="264" ht="18.75">
      <c r="A264" s="303"/>
    </row>
    <row r="265" ht="18.75">
      <c r="A265" s="303"/>
    </row>
    <row r="266" ht="18.75">
      <c r="A266" s="303"/>
    </row>
    <row r="267" ht="18.75">
      <c r="A267" s="303"/>
    </row>
    <row r="268" ht="18.75">
      <c r="A268" s="303"/>
    </row>
    <row r="269" ht="18.75">
      <c r="A269" s="303"/>
    </row>
    <row r="270" ht="18.75">
      <c r="A270" s="303"/>
    </row>
    <row r="271" ht="18.75">
      <c r="A271" s="303"/>
    </row>
    <row r="272" ht="18.75">
      <c r="A272" s="303"/>
    </row>
    <row r="273" ht="18.75">
      <c r="A273" s="303"/>
    </row>
    <row r="274" ht="18.75">
      <c r="A274" s="303"/>
    </row>
    <row r="275" ht="18.75">
      <c r="A275" s="303"/>
    </row>
    <row r="276" ht="18.75">
      <c r="A276" s="303"/>
    </row>
    <row r="277" ht="18.75">
      <c r="A277" s="303"/>
    </row>
    <row r="278" ht="18.75">
      <c r="A278" s="303"/>
    </row>
    <row r="279" ht="18.75">
      <c r="A279" s="303"/>
    </row>
    <row r="280" ht="18.75">
      <c r="A280" s="303"/>
    </row>
    <row r="281" ht="18.75">
      <c r="A281" s="303"/>
    </row>
    <row r="282" ht="18.75">
      <c r="A282" s="303"/>
    </row>
    <row r="283" ht="18.75">
      <c r="A283" s="303"/>
    </row>
    <row r="284" ht="18.75">
      <c r="A284" s="303"/>
    </row>
    <row r="285" ht="18.75">
      <c r="A285" s="303"/>
    </row>
    <row r="286" ht="18.75">
      <c r="A286" s="303"/>
    </row>
    <row r="287" ht="18.75">
      <c r="A287" s="303"/>
    </row>
    <row r="288" ht="18.75">
      <c r="A288" s="303"/>
    </row>
    <row r="289" ht="18.75">
      <c r="A289" s="303"/>
    </row>
    <row r="290" ht="18.75">
      <c r="A290" s="303"/>
    </row>
    <row r="291" ht="18.75">
      <c r="A291" s="303"/>
    </row>
    <row r="292" ht="18.75">
      <c r="A292" s="303"/>
    </row>
    <row r="293" ht="18.75">
      <c r="A293" s="303"/>
    </row>
    <row r="294" ht="18.75">
      <c r="A294" s="303"/>
    </row>
    <row r="295" ht="18.75">
      <c r="A295" s="303"/>
    </row>
    <row r="296" ht="18.75">
      <c r="A296" s="303"/>
    </row>
    <row r="297" ht="18.75">
      <c r="A297" s="303"/>
    </row>
    <row r="298" ht="18.75">
      <c r="A298" s="303"/>
    </row>
    <row r="299" ht="18.75">
      <c r="A299" s="303"/>
    </row>
    <row r="300" ht="18.75">
      <c r="A300" s="303"/>
    </row>
    <row r="301" ht="18.75">
      <c r="A301" s="303"/>
    </row>
    <row r="302" ht="18.75">
      <c r="A302" s="303"/>
    </row>
    <row r="303" ht="18.75">
      <c r="A303" s="303"/>
    </row>
    <row r="304" ht="18.75">
      <c r="A304" s="303"/>
    </row>
    <row r="305" ht="18.75">
      <c r="A305" s="303"/>
    </row>
    <row r="306" ht="18.75">
      <c r="A306" s="303"/>
    </row>
    <row r="307" ht="18.75">
      <c r="A307" s="303"/>
    </row>
    <row r="308" ht="18.75">
      <c r="A308" s="303"/>
    </row>
    <row r="309" ht="18.75">
      <c r="A309" s="303"/>
    </row>
    <row r="310" ht="18.75">
      <c r="A310" s="303"/>
    </row>
    <row r="311" ht="18.75">
      <c r="A311" s="303"/>
    </row>
    <row r="312" ht="18.75">
      <c r="A312" s="303"/>
    </row>
    <row r="313" ht="18.75">
      <c r="A313" s="303"/>
    </row>
    <row r="314" ht="18.75">
      <c r="A314" s="303"/>
    </row>
    <row r="315" ht="18.75">
      <c r="A315" s="303"/>
    </row>
    <row r="316" ht="18.75">
      <c r="A316" s="303"/>
    </row>
    <row r="317" ht="18.75">
      <c r="A317" s="303"/>
    </row>
    <row r="318" ht="18.75">
      <c r="A318" s="303"/>
    </row>
    <row r="319" ht="18.75">
      <c r="A319" s="303"/>
    </row>
    <row r="320" ht="18.75">
      <c r="A320" s="303"/>
    </row>
    <row r="321" ht="18.75">
      <c r="A321" s="303"/>
    </row>
    <row r="322" ht="18.75">
      <c r="A322" s="303"/>
    </row>
    <row r="323" ht="18.75">
      <c r="A323" s="303"/>
    </row>
    <row r="324" ht="18.75">
      <c r="A324" s="303"/>
    </row>
    <row r="325" ht="18.75">
      <c r="A325" s="303"/>
    </row>
    <row r="326" ht="18.75">
      <c r="A326" s="303"/>
    </row>
    <row r="327" ht="18.75">
      <c r="A327" s="109"/>
    </row>
    <row r="328" ht="18.75">
      <c r="A328" s="109"/>
    </row>
    <row r="329" ht="18.75">
      <c r="A329" s="109"/>
    </row>
    <row r="330" ht="18.75">
      <c r="A330" s="109"/>
    </row>
    <row r="331" ht="18.75">
      <c r="A331" s="109"/>
    </row>
    <row r="332" ht="18.75">
      <c r="A332" s="109"/>
    </row>
    <row r="333" ht="18.75">
      <c r="A333" s="109"/>
    </row>
    <row r="334" ht="18.75">
      <c r="A334" s="109"/>
    </row>
    <row r="335" ht="18.75">
      <c r="A335" s="109"/>
    </row>
    <row r="336" ht="18.75">
      <c r="A336" s="109"/>
    </row>
    <row r="337" ht="18.75">
      <c r="A337" s="109"/>
    </row>
    <row r="338" ht="18.75">
      <c r="A338" s="109"/>
    </row>
    <row r="339" ht="18.75">
      <c r="A339" s="109"/>
    </row>
    <row r="340" ht="18.75">
      <c r="A340" s="109"/>
    </row>
    <row r="341" ht="18.75">
      <c r="A341" s="109"/>
    </row>
    <row r="342" ht="18.75">
      <c r="A342" s="109"/>
    </row>
    <row r="343" ht="18.75">
      <c r="A343" s="109"/>
    </row>
    <row r="344" ht="18.75">
      <c r="A344" s="109"/>
    </row>
    <row r="345" ht="18.75">
      <c r="A345" s="109"/>
    </row>
    <row r="346" ht="18.75">
      <c r="A346" s="109"/>
    </row>
    <row r="347" ht="18.75">
      <c r="A347" s="109"/>
    </row>
    <row r="348" ht="18.75">
      <c r="A348" s="109"/>
    </row>
    <row r="349" ht="18.75">
      <c r="A349" s="109"/>
    </row>
    <row r="350" ht="18.75">
      <c r="A350" s="109"/>
    </row>
    <row r="351" ht="18.75">
      <c r="A351" s="109"/>
    </row>
    <row r="352" ht="18.75">
      <c r="A352" s="109"/>
    </row>
    <row r="353" ht="18.75">
      <c r="A353" s="109"/>
    </row>
    <row r="354" ht="18.75">
      <c r="A354" s="109"/>
    </row>
    <row r="355" ht="18.75">
      <c r="A355" s="109"/>
    </row>
    <row r="356" ht="18.75">
      <c r="A356" s="109"/>
    </row>
    <row r="357" ht="18.75">
      <c r="A357" s="109"/>
    </row>
    <row r="358" ht="18.75">
      <c r="A358" s="109"/>
    </row>
    <row r="359" ht="18.75">
      <c r="A359" s="109"/>
    </row>
    <row r="360" ht="18.75">
      <c r="A360" s="109"/>
    </row>
    <row r="361" ht="18.75">
      <c r="A361" s="109"/>
    </row>
    <row r="362" ht="18.75">
      <c r="A362" s="109"/>
    </row>
    <row r="363" ht="18.75">
      <c r="A363" s="109"/>
    </row>
    <row r="364" ht="18.75">
      <c r="A364" s="109"/>
    </row>
    <row r="365" ht="18.75">
      <c r="A365" s="109"/>
    </row>
    <row r="366" ht="18.75">
      <c r="A366" s="109"/>
    </row>
    <row r="367" ht="18.75">
      <c r="A367" s="109"/>
    </row>
    <row r="368" ht="18.75">
      <c r="A368" s="109"/>
    </row>
    <row r="369" ht="18.75">
      <c r="A369" s="109"/>
    </row>
    <row r="370" ht="18.75">
      <c r="A370" s="109"/>
    </row>
    <row r="371" ht="18.75">
      <c r="A371" s="109"/>
    </row>
    <row r="372" ht="18.75">
      <c r="A372" s="109"/>
    </row>
    <row r="373" ht="18.75">
      <c r="A373" s="109"/>
    </row>
    <row r="374" ht="18.75">
      <c r="A374" s="109"/>
    </row>
    <row r="375" ht="18.75">
      <c r="A375" s="109"/>
    </row>
    <row r="376" ht="18.75">
      <c r="A376" s="109"/>
    </row>
    <row r="377" ht="18.75">
      <c r="A377" s="109"/>
    </row>
    <row r="378" ht="18.75">
      <c r="A378" s="109"/>
    </row>
    <row r="379" ht="18.75">
      <c r="A379" s="109"/>
    </row>
    <row r="380" ht="18.75">
      <c r="A380" s="109"/>
    </row>
    <row r="381" ht="18.75">
      <c r="A381" s="109"/>
    </row>
    <row r="382" ht="18.75">
      <c r="A382" s="109"/>
    </row>
    <row r="383" ht="18.75">
      <c r="A383" s="109"/>
    </row>
    <row r="384" ht="18.75">
      <c r="A384" s="109"/>
    </row>
    <row r="385" ht="18.75">
      <c r="A385" s="109"/>
    </row>
    <row r="386" ht="18.75">
      <c r="A386" s="109"/>
    </row>
    <row r="387" ht="18.75">
      <c r="A387" s="109"/>
    </row>
    <row r="388" ht="18.75">
      <c r="A388" s="109"/>
    </row>
    <row r="389" ht="18.75">
      <c r="A389" s="109"/>
    </row>
    <row r="390" ht="18.75">
      <c r="A390" s="109"/>
    </row>
    <row r="391" ht="18.75">
      <c r="A391" s="109"/>
    </row>
    <row r="392" ht="18.75">
      <c r="A392" s="109"/>
    </row>
    <row r="393" ht="18.75">
      <c r="A393" s="109"/>
    </row>
    <row r="394" ht="18.75">
      <c r="A394" s="109"/>
    </row>
    <row r="395" ht="18.75">
      <c r="A395" s="109"/>
    </row>
    <row r="396" ht="18.75">
      <c r="A396" s="109"/>
    </row>
    <row r="397" ht="18.75">
      <c r="A397" s="109"/>
    </row>
    <row r="398" ht="18.75">
      <c r="A398" s="109"/>
    </row>
    <row r="399" ht="18.75">
      <c r="A399" s="109"/>
    </row>
    <row r="400" ht="18.75">
      <c r="A400" s="109"/>
    </row>
    <row r="401" ht="18.75">
      <c r="A401" s="109"/>
    </row>
    <row r="402" ht="18.75">
      <c r="A402" s="109"/>
    </row>
    <row r="403" ht="18.75">
      <c r="A403" s="109"/>
    </row>
    <row r="404" ht="18.75">
      <c r="A404" s="109"/>
    </row>
    <row r="405" ht="18.75">
      <c r="A405" s="109"/>
    </row>
    <row r="406" ht="18.75">
      <c r="A406" s="109"/>
    </row>
    <row r="407" ht="18.75">
      <c r="A407" s="109"/>
    </row>
    <row r="408" ht="18.75">
      <c r="A408" s="109"/>
    </row>
    <row r="409" ht="18.75">
      <c r="A409" s="109"/>
    </row>
    <row r="410" ht="18.75">
      <c r="A410" s="109"/>
    </row>
    <row r="411" ht="18.75">
      <c r="A411" s="109"/>
    </row>
    <row r="412" ht="18.75">
      <c r="A412" s="109"/>
    </row>
    <row r="413" ht="18.75">
      <c r="A413" s="109"/>
    </row>
    <row r="414" ht="18.75">
      <c r="A414" s="109"/>
    </row>
    <row r="415" ht="18.75">
      <c r="A415" s="109"/>
    </row>
    <row r="416" ht="18.75">
      <c r="A416" s="109"/>
    </row>
    <row r="417" ht="18.75">
      <c r="A417" s="109"/>
    </row>
    <row r="418" ht="18.75">
      <c r="A418" s="109"/>
    </row>
    <row r="419" ht="18.75">
      <c r="A419" s="109"/>
    </row>
    <row r="420" ht="18.75">
      <c r="A420" s="109"/>
    </row>
    <row r="421" ht="18.75">
      <c r="A421" s="109"/>
    </row>
    <row r="422" ht="18.75">
      <c r="A422" s="109"/>
    </row>
    <row r="423" ht="18.75">
      <c r="A423" s="109"/>
    </row>
    <row r="424" ht="18.75">
      <c r="A424" s="109"/>
    </row>
    <row r="425" ht="18.75">
      <c r="A425" s="109"/>
    </row>
    <row r="426" ht="18.75">
      <c r="A426" s="109"/>
    </row>
    <row r="427" ht="18.75">
      <c r="A427" s="109"/>
    </row>
    <row r="428" ht="18.75">
      <c r="A428" s="109"/>
    </row>
    <row r="429" ht="18.75">
      <c r="A429" s="109"/>
    </row>
    <row r="430" ht="18.75">
      <c r="A430" s="109"/>
    </row>
    <row r="431" ht="18.75">
      <c r="A431" s="109"/>
    </row>
    <row r="432" ht="18.75">
      <c r="A432" s="109"/>
    </row>
    <row r="433" ht="18.75">
      <c r="A433" s="109"/>
    </row>
    <row r="434" ht="18.75">
      <c r="A434" s="109"/>
    </row>
    <row r="435" ht="18.75">
      <c r="A435" s="109"/>
    </row>
    <row r="436" ht="18.75">
      <c r="A436" s="109"/>
    </row>
    <row r="437" ht="18.75">
      <c r="A437" s="109"/>
    </row>
    <row r="438" ht="18.75">
      <c r="A438" s="109"/>
    </row>
    <row r="439" ht="18.75">
      <c r="A439" s="109"/>
    </row>
    <row r="440" ht="18.75">
      <c r="A440" s="109"/>
    </row>
    <row r="441" ht="18.75">
      <c r="A441" s="109"/>
    </row>
    <row r="442" ht="18.75">
      <c r="A442" s="109"/>
    </row>
    <row r="443" ht="18.75">
      <c r="A443" s="109"/>
    </row>
    <row r="444" ht="18.75">
      <c r="A444" s="109"/>
    </row>
    <row r="445" ht="18.75">
      <c r="A445" s="109"/>
    </row>
    <row r="446" ht="18.75">
      <c r="A446" s="109"/>
    </row>
    <row r="447" ht="18.75">
      <c r="A447" s="109"/>
    </row>
    <row r="448" ht="18.75">
      <c r="A448" s="109"/>
    </row>
    <row r="449" ht="18.75">
      <c r="A449" s="109"/>
    </row>
    <row r="450" ht="18.75">
      <c r="A450" s="109"/>
    </row>
    <row r="451" ht="18.75">
      <c r="A451" s="109"/>
    </row>
    <row r="452" ht="18.75">
      <c r="A452" s="109"/>
    </row>
    <row r="453" ht="18.75">
      <c r="A453" s="109"/>
    </row>
    <row r="454" ht="18.75">
      <c r="A454" s="109"/>
    </row>
    <row r="455" ht="18.75">
      <c r="A455" s="109"/>
    </row>
    <row r="456" ht="18.75">
      <c r="A456" s="109"/>
    </row>
    <row r="457" ht="18.75">
      <c r="A457" s="109"/>
    </row>
    <row r="458" ht="18.75">
      <c r="A458" s="109"/>
    </row>
    <row r="459" ht="18.75">
      <c r="A459" s="109"/>
    </row>
    <row r="460" ht="18.75">
      <c r="A460" s="109"/>
    </row>
    <row r="461" ht="18.75">
      <c r="A461" s="109"/>
    </row>
    <row r="462" ht="18.75">
      <c r="A462" s="109"/>
    </row>
    <row r="463" ht="18.75">
      <c r="A463" s="109"/>
    </row>
    <row r="464" ht="18.75">
      <c r="A464" s="109"/>
    </row>
    <row r="465" ht="18.75">
      <c r="A465" s="109"/>
    </row>
    <row r="466" ht="18.75">
      <c r="A466" s="109"/>
    </row>
    <row r="467" ht="18.75">
      <c r="A467" s="109"/>
    </row>
    <row r="468" ht="18.75">
      <c r="A468" s="109"/>
    </row>
    <row r="469" ht="18.75">
      <c r="A469" s="109"/>
    </row>
    <row r="470" ht="18.75">
      <c r="A470" s="109"/>
    </row>
    <row r="471" ht="18.75">
      <c r="A471" s="109"/>
    </row>
    <row r="472" ht="18.75">
      <c r="A472" s="109"/>
    </row>
    <row r="473" ht="18.75">
      <c r="A473" s="109"/>
    </row>
    <row r="474" ht="18.75">
      <c r="A474" s="109"/>
    </row>
    <row r="475" ht="18.75">
      <c r="A475" s="109"/>
    </row>
    <row r="476" ht="18.75">
      <c r="A476" s="109"/>
    </row>
    <row r="477" ht="18.75">
      <c r="A477" s="109"/>
    </row>
    <row r="478" ht="18.75">
      <c r="A478" s="109"/>
    </row>
    <row r="479" ht="18.75">
      <c r="A479" s="109"/>
    </row>
    <row r="480" ht="18.75">
      <c r="A480" s="109"/>
    </row>
    <row r="481" ht="18.75">
      <c r="A481" s="109"/>
    </row>
    <row r="482" ht="18.75">
      <c r="A482" s="109"/>
    </row>
    <row r="483" ht="18.75">
      <c r="A483" s="109"/>
    </row>
    <row r="484" ht="18.75">
      <c r="A484" s="109"/>
    </row>
    <row r="485" ht="18.75">
      <c r="A485" s="109"/>
    </row>
    <row r="486" ht="18.75">
      <c r="A486" s="109"/>
    </row>
    <row r="487" ht="18.75">
      <c r="A487" s="109"/>
    </row>
    <row r="488" ht="18.75">
      <c r="A488" s="109"/>
    </row>
    <row r="489" ht="18.75">
      <c r="A489" s="109"/>
    </row>
    <row r="490" ht="18.75">
      <c r="A490" s="109"/>
    </row>
    <row r="491" ht="18.75">
      <c r="A491" s="109"/>
    </row>
    <row r="492" ht="18.75">
      <c r="A492" s="109"/>
    </row>
  </sheetData>
  <sheetProtection/>
  <mergeCells count="42">
    <mergeCell ref="C168:F168"/>
    <mergeCell ref="G168:H168"/>
    <mergeCell ref="A26:A27"/>
    <mergeCell ref="B26:B27"/>
    <mergeCell ref="A125:H125"/>
    <mergeCell ref="A131:H131"/>
    <mergeCell ref="A145:H145"/>
    <mergeCell ref="A154:H154"/>
    <mergeCell ref="C167:F167"/>
    <mergeCell ref="G167:H167"/>
    <mergeCell ref="A29:H29"/>
    <mergeCell ref="A77:H77"/>
    <mergeCell ref="A78:H78"/>
    <mergeCell ref="A90:H90"/>
    <mergeCell ref="A104:H104"/>
    <mergeCell ref="A112:H112"/>
    <mergeCell ref="B18:F18"/>
    <mergeCell ref="A20:H20"/>
    <mergeCell ref="A21:H21"/>
    <mergeCell ref="A22:H22"/>
    <mergeCell ref="A24:H24"/>
    <mergeCell ref="C26:D26"/>
    <mergeCell ref="E26:H26"/>
    <mergeCell ref="A23:H23"/>
    <mergeCell ref="F13:G13"/>
    <mergeCell ref="B14:E14"/>
    <mergeCell ref="F14:G14"/>
    <mergeCell ref="B15:E15"/>
    <mergeCell ref="B16:F16"/>
    <mergeCell ref="B17:F17"/>
    <mergeCell ref="B8:E8"/>
    <mergeCell ref="B9:E9"/>
    <mergeCell ref="B10:E10"/>
    <mergeCell ref="B11:E11"/>
    <mergeCell ref="B12:E12"/>
    <mergeCell ref="B13:E13"/>
    <mergeCell ref="F1:H1"/>
    <mergeCell ref="F2:H2"/>
    <mergeCell ref="F3:H3"/>
    <mergeCell ref="F4:H4"/>
    <mergeCell ref="B6:E6"/>
    <mergeCell ref="B7:F7"/>
  </mergeCells>
  <printOptions/>
  <pageMargins left="0.550694444444444" right="0.275" top="0.984027777777778" bottom="0.0784722222222222" header="0.313888888888889" footer="0.156944444444444"/>
  <pageSetup horizontalDpi="600" verticalDpi="600" orientation="landscape" paperSize="9" scale="49" r:id="rId1"/>
  <headerFooter alignWithMargins="0">
    <oddHeader>&amp;C
&amp;"Times New Roman,обычный"&amp;14 &amp;P&amp;R&amp;"Times New Roman,обычный"&amp;14Продовження додатка 3</oddHeader>
  </headerFooter>
  <rowBreaks count="3" manualBreakCount="3">
    <brk id="48" max="7" man="1"/>
    <brk id="89" max="7" man="1"/>
    <brk id="130" max="7" man="1"/>
  </rowBreaks>
  <ignoredErrors>
    <ignoredError sqref="E156:E158" formula="1"/>
    <ignoredError sqref="E160:E163" evalError="1" formula="1"/>
    <ignoredError sqref="B114 B146:B153 B155:B163" numberStoredAsText="1"/>
    <ignoredError sqref="H34:H38 G126 C129:D129 H127 H30:H32 G105 H49 G94 H57:H76 C126:D126 H130 H155 G47 H81:H82 H91:H103 H105:H111 H113:H124 H126 C160:C163 H146:H153 H33 H44:H45 G34:G38 H39:H43 H47 G44:G45 H46 H50:H56 C47:F47 C48 D48:F48 H48 G48 H79:H80 H83:H88 G81:G82 H89 G83:G88 G107:G111 C127:D127 H128 G50:G56 H129 C128:D128 G64 H132:H144 C130:D130 E128:F128 G129 E127:F127 G128 G127 G130 E129:F129 E130:F130 E126:F126 H160:H163 F160:G163 H156:H159" evalError="1"/>
  </ignoredErrors>
</worksheet>
</file>

<file path=xl/worksheets/sheet2.xml><?xml version="1.0" encoding="utf-8"?>
<worksheet xmlns="http://schemas.openxmlformats.org/spreadsheetml/2006/main" xmlns:r="http://schemas.openxmlformats.org/officeDocument/2006/relationships">
  <sheetPr>
    <tabColor indexed="43"/>
  </sheetPr>
  <dimension ref="A1:J343"/>
  <sheetViews>
    <sheetView view="pageBreakPreview" zoomScale="70" zoomScaleNormal="75" zoomScaleSheetLayoutView="70" zoomScalePageLayoutView="0" workbookViewId="0" topLeftCell="A1">
      <pane xSplit="2" ySplit="6" topLeftCell="C52" activePane="bottomRight" state="frozen"/>
      <selection pane="topLeft" activeCell="A1" sqref="A1"/>
      <selection pane="topRight" activeCell="A1" sqref="A1"/>
      <selection pane="bottomLeft" activeCell="A1" sqref="A1"/>
      <selection pane="bottomRight" activeCell="F70" sqref="F70"/>
    </sheetView>
  </sheetViews>
  <sheetFormatPr defaultColWidth="9.00390625" defaultRowHeight="12.75"/>
  <cols>
    <col min="1" max="1" width="92.125" style="56" customWidth="1"/>
    <col min="2" max="2" width="15.625" style="16" customWidth="1"/>
    <col min="3" max="3" width="20.375" style="16" customWidth="1"/>
    <col min="4" max="4" width="18.125" style="16" customWidth="1"/>
    <col min="5" max="5" width="15.125" style="16" customWidth="1"/>
    <col min="6" max="6" width="17.75390625" style="16" customWidth="1"/>
    <col min="7" max="7" width="17.875" style="16" customWidth="1"/>
    <col min="8" max="8" width="18.75390625" style="16" customWidth="1"/>
    <col min="9" max="9" width="131.25390625" style="16" customWidth="1"/>
    <col min="10" max="10" width="26.75390625" style="56" customWidth="1"/>
    <col min="11" max="11" width="17.75390625" style="56" bestFit="1" customWidth="1"/>
    <col min="12" max="12" width="16.00390625" style="56" bestFit="1" customWidth="1"/>
    <col min="13" max="13" width="9.125" style="56" bestFit="1" customWidth="1"/>
    <col min="14" max="16384" width="9.125" style="56" customWidth="1"/>
  </cols>
  <sheetData>
    <row r="1" spans="1:9" ht="20.25">
      <c r="A1" s="364" t="s">
        <v>514</v>
      </c>
      <c r="B1" s="364"/>
      <c r="C1" s="364"/>
      <c r="D1" s="364"/>
      <c r="E1" s="364"/>
      <c r="F1" s="364"/>
      <c r="G1" s="364"/>
      <c r="H1" s="364"/>
      <c r="I1" s="364"/>
    </row>
    <row r="2" spans="1:9" ht="12.75" customHeight="1">
      <c r="A2" s="160"/>
      <c r="B2" s="31"/>
      <c r="C2" s="31"/>
      <c r="D2" s="31"/>
      <c r="E2" s="31"/>
      <c r="F2" s="31"/>
      <c r="G2" s="31"/>
      <c r="H2" s="31"/>
      <c r="I2" s="31"/>
    </row>
    <row r="3" spans="1:9" ht="39" customHeight="1">
      <c r="A3" s="359" t="s">
        <v>38</v>
      </c>
      <c r="B3" s="339" t="s">
        <v>39</v>
      </c>
      <c r="C3" s="339" t="s">
        <v>197</v>
      </c>
      <c r="D3" s="339"/>
      <c r="E3" s="359" t="s">
        <v>41</v>
      </c>
      <c r="F3" s="359"/>
      <c r="G3" s="359"/>
      <c r="H3" s="359"/>
      <c r="I3" s="359"/>
    </row>
    <row r="4" spans="1:9" ht="37.5">
      <c r="A4" s="359"/>
      <c r="B4" s="339"/>
      <c r="C4" s="13" t="s">
        <v>520</v>
      </c>
      <c r="D4" s="13" t="s">
        <v>521</v>
      </c>
      <c r="E4" s="13" t="s">
        <v>44</v>
      </c>
      <c r="F4" s="13" t="s">
        <v>45</v>
      </c>
      <c r="G4" s="103" t="s">
        <v>46</v>
      </c>
      <c r="H4" s="103" t="s">
        <v>47</v>
      </c>
      <c r="I4" s="13" t="s">
        <v>198</v>
      </c>
    </row>
    <row r="5" spans="1:9" ht="18.75">
      <c r="A5" s="22">
        <v>1</v>
      </c>
      <c r="B5" s="13">
        <v>2</v>
      </c>
      <c r="C5" s="22">
        <v>3</v>
      </c>
      <c r="D5" s="13">
        <v>4</v>
      </c>
      <c r="E5" s="22">
        <v>5</v>
      </c>
      <c r="F5" s="13">
        <v>6</v>
      </c>
      <c r="G5" s="22">
        <v>7</v>
      </c>
      <c r="H5" s="13">
        <v>8</v>
      </c>
      <c r="I5" s="22">
        <v>9</v>
      </c>
    </row>
    <row r="6" spans="1:9" s="58" customFormat="1" ht="24.75" customHeight="1">
      <c r="A6" s="365" t="s">
        <v>199</v>
      </c>
      <c r="B6" s="365"/>
      <c r="C6" s="365"/>
      <c r="D6" s="365"/>
      <c r="E6" s="365"/>
      <c r="F6" s="365"/>
      <c r="G6" s="365"/>
      <c r="H6" s="365"/>
      <c r="I6" s="365"/>
    </row>
    <row r="7" spans="1:9" s="58" customFormat="1" ht="45.75" customHeight="1">
      <c r="A7" s="161" t="s">
        <v>200</v>
      </c>
      <c r="B7" s="162">
        <v>1000</v>
      </c>
      <c r="C7" s="163">
        <v>21946</v>
      </c>
      <c r="D7" s="163">
        <v>27215.9</v>
      </c>
      <c r="E7" s="163">
        <v>27440</v>
      </c>
      <c r="F7" s="311">
        <v>27215.9</v>
      </c>
      <c r="G7" s="164">
        <f aca="true" t="shared" si="0" ref="G7:G19">F7-E7</f>
        <v>-224.09999999999854</v>
      </c>
      <c r="H7" s="165">
        <f aca="true" t="shared" si="1" ref="H7:H15">(F7/E7)*100</f>
        <v>99.18330903790088</v>
      </c>
      <c r="I7" s="176" t="s">
        <v>528</v>
      </c>
    </row>
    <row r="8" spans="1:9" ht="42" customHeight="1">
      <c r="A8" s="161" t="s">
        <v>201</v>
      </c>
      <c r="B8" s="162">
        <v>1010</v>
      </c>
      <c r="C8" s="53">
        <f>SUM(C9:C16)</f>
        <v>-16596.7</v>
      </c>
      <c r="D8" s="53">
        <f>SUM(D9:D16)</f>
        <v>-25089.4</v>
      </c>
      <c r="E8" s="53">
        <f>SUM(E9:E16)</f>
        <v>-27310</v>
      </c>
      <c r="F8" s="53">
        <f>SUM(F9:F16)</f>
        <v>-25089.4</v>
      </c>
      <c r="G8" s="164">
        <f t="shared" si="0"/>
        <v>2220.5999999999985</v>
      </c>
      <c r="H8" s="165">
        <f t="shared" si="1"/>
        <v>91.86891248626877</v>
      </c>
      <c r="I8" s="176"/>
    </row>
    <row r="9" spans="1:9" s="6" customFormat="1" ht="87" customHeight="1">
      <c r="A9" s="166" t="s">
        <v>202</v>
      </c>
      <c r="B9" s="167">
        <v>1011</v>
      </c>
      <c r="C9" s="164">
        <v>-1167</v>
      </c>
      <c r="D9" s="164">
        <f>-905.2</f>
        <v>-905.2</v>
      </c>
      <c r="E9" s="164">
        <f>-750</f>
        <v>-750</v>
      </c>
      <c r="F9" s="316">
        <f>-387.7-463.4-54.1</f>
        <v>-905.1999999999999</v>
      </c>
      <c r="G9" s="164">
        <f t="shared" si="0"/>
        <v>-155.19999999999993</v>
      </c>
      <c r="H9" s="165">
        <f t="shared" si="1"/>
        <v>120.69333333333331</v>
      </c>
      <c r="I9" s="177" t="s">
        <v>529</v>
      </c>
    </row>
    <row r="10" spans="1:9" s="6" customFormat="1" ht="19.5" customHeight="1">
      <c r="A10" s="166" t="s">
        <v>203</v>
      </c>
      <c r="B10" s="167">
        <v>1012</v>
      </c>
      <c r="C10" s="168" t="s">
        <v>204</v>
      </c>
      <c r="D10" s="168" t="s">
        <v>204</v>
      </c>
      <c r="E10" s="168" t="s">
        <v>204</v>
      </c>
      <c r="F10" s="317" t="s">
        <v>204</v>
      </c>
      <c r="G10" s="168" t="e">
        <f t="shared" si="0"/>
        <v>#VALUE!</v>
      </c>
      <c r="H10" s="169" t="e">
        <f t="shared" si="1"/>
        <v>#VALUE!</v>
      </c>
      <c r="I10" s="176"/>
    </row>
    <row r="11" spans="1:9" s="6" customFormat="1" ht="19.5" customHeight="1">
      <c r="A11" s="166" t="s">
        <v>205</v>
      </c>
      <c r="B11" s="167">
        <v>1013</v>
      </c>
      <c r="C11" s="168" t="s">
        <v>204</v>
      </c>
      <c r="D11" s="317" t="s">
        <v>204</v>
      </c>
      <c r="E11" s="168" t="s">
        <v>204</v>
      </c>
      <c r="F11" s="317" t="s">
        <v>204</v>
      </c>
      <c r="G11" s="168" t="e">
        <f t="shared" si="0"/>
        <v>#VALUE!</v>
      </c>
      <c r="H11" s="169" t="e">
        <f t="shared" si="1"/>
        <v>#VALUE!</v>
      </c>
      <c r="I11" s="177"/>
    </row>
    <row r="12" spans="1:9" s="6" customFormat="1" ht="62.25" customHeight="1">
      <c r="A12" s="166" t="s">
        <v>88</v>
      </c>
      <c r="B12" s="167">
        <v>1014</v>
      </c>
      <c r="C12" s="164">
        <v>-10932.5</v>
      </c>
      <c r="D12" s="316">
        <f>-17084.9</f>
        <v>-17084.9</v>
      </c>
      <c r="E12" s="164">
        <v>-17000</v>
      </c>
      <c r="F12" s="316">
        <f>-17084.9</f>
        <v>-17084.9</v>
      </c>
      <c r="G12" s="164">
        <f t="shared" si="0"/>
        <v>-84.90000000000146</v>
      </c>
      <c r="H12" s="165">
        <f t="shared" si="1"/>
        <v>100.4994117647059</v>
      </c>
      <c r="I12" s="177" t="s">
        <v>530</v>
      </c>
    </row>
    <row r="13" spans="1:9" s="6" customFormat="1" ht="33" customHeight="1">
      <c r="A13" s="166" t="s">
        <v>89</v>
      </c>
      <c r="B13" s="167">
        <v>1015</v>
      </c>
      <c r="C13" s="164">
        <v>-2332.3</v>
      </c>
      <c r="D13" s="316">
        <f>-3580.4</f>
        <v>-3580.4</v>
      </c>
      <c r="E13" s="164">
        <v>-3690</v>
      </c>
      <c r="F13" s="316">
        <v>-3580.4</v>
      </c>
      <c r="G13" s="164">
        <f t="shared" si="0"/>
        <v>109.59999999999991</v>
      </c>
      <c r="H13" s="165">
        <f t="shared" si="1"/>
        <v>97.02981029810299</v>
      </c>
      <c r="I13" s="177" t="s">
        <v>525</v>
      </c>
    </row>
    <row r="14" spans="1:9" s="6" customFormat="1" ht="60.75">
      <c r="A14" s="166" t="s">
        <v>206</v>
      </c>
      <c r="B14" s="167">
        <v>1016</v>
      </c>
      <c r="C14" s="164">
        <v>-179.7</v>
      </c>
      <c r="D14" s="316">
        <f>-496.1</f>
        <v>-496.1</v>
      </c>
      <c r="E14" s="164">
        <f>-1880</f>
        <v>-1880</v>
      </c>
      <c r="F14" s="316">
        <f>-89.3-17.5-8.8-4.4-60.5-0.4-26.5-107.4-5.4-18.2-117.1-5.7-34.9</f>
        <v>-496.09999999999997</v>
      </c>
      <c r="G14" s="164">
        <f t="shared" si="0"/>
        <v>1383.9</v>
      </c>
      <c r="H14" s="165">
        <f t="shared" si="1"/>
        <v>26.38829787234042</v>
      </c>
      <c r="I14" s="177" t="s">
        <v>527</v>
      </c>
    </row>
    <row r="15" spans="1:9" s="6" customFormat="1" ht="43.5" customHeight="1">
      <c r="A15" s="166" t="s">
        <v>207</v>
      </c>
      <c r="B15" s="167">
        <v>1017</v>
      </c>
      <c r="C15" s="164">
        <v>-568.4</v>
      </c>
      <c r="D15" s="316">
        <f>-648.8</f>
        <v>-648.8</v>
      </c>
      <c r="E15" s="164">
        <v>-1080</v>
      </c>
      <c r="F15" s="316">
        <f>-648.8</f>
        <v>-648.8</v>
      </c>
      <c r="G15" s="164">
        <f t="shared" si="0"/>
        <v>431.20000000000005</v>
      </c>
      <c r="H15" s="165">
        <f t="shared" si="1"/>
        <v>60.07407407407407</v>
      </c>
      <c r="I15" s="177" t="s">
        <v>508</v>
      </c>
    </row>
    <row r="16" spans="1:9" s="6" customFormat="1" ht="52.5" customHeight="1">
      <c r="A16" s="170" t="s">
        <v>208</v>
      </c>
      <c r="B16" s="167">
        <v>1018</v>
      </c>
      <c r="C16" s="163">
        <v>-1416.8</v>
      </c>
      <c r="D16" s="311">
        <f>SUM(D17:D19)</f>
        <v>-2374</v>
      </c>
      <c r="E16" s="163">
        <f>SUM(E17:E19)</f>
        <v>-2910</v>
      </c>
      <c r="F16" s="311">
        <f>SUM(F17:F19)</f>
        <v>-2374</v>
      </c>
      <c r="G16" s="163">
        <f t="shared" si="0"/>
        <v>536</v>
      </c>
      <c r="H16" s="163" t="e">
        <f>SUM(#REF!)</f>
        <v>#REF!</v>
      </c>
      <c r="I16" s="177"/>
    </row>
    <row r="17" spans="1:9" s="6" customFormat="1" ht="30" customHeight="1">
      <c r="A17" s="304" t="s">
        <v>443</v>
      </c>
      <c r="B17" s="13" t="s">
        <v>444</v>
      </c>
      <c r="C17" s="164">
        <v>0</v>
      </c>
      <c r="D17" s="316">
        <f>-26.3-2.2-6.5</f>
        <v>-35</v>
      </c>
      <c r="E17" s="164">
        <v>-130</v>
      </c>
      <c r="F17" s="316">
        <v>-35</v>
      </c>
      <c r="G17" s="163">
        <f t="shared" si="0"/>
        <v>95</v>
      </c>
      <c r="H17" s="164"/>
      <c r="I17" s="177"/>
    </row>
    <row r="18" spans="1:9" s="6" customFormat="1" ht="46.5" customHeight="1">
      <c r="A18" s="305" t="s">
        <v>445</v>
      </c>
      <c r="B18" s="13" t="s">
        <v>446</v>
      </c>
      <c r="C18" s="164">
        <v>0</v>
      </c>
      <c r="D18" s="316">
        <f>-2122.1</f>
        <v>-2122.1</v>
      </c>
      <c r="E18" s="164">
        <v>-2000</v>
      </c>
      <c r="F18" s="316">
        <v>-2122.1</v>
      </c>
      <c r="G18" s="163">
        <f t="shared" si="0"/>
        <v>-122.09999999999991</v>
      </c>
      <c r="H18" s="164"/>
      <c r="I18" s="177" t="s">
        <v>531</v>
      </c>
    </row>
    <row r="19" spans="1:9" s="6" customFormat="1" ht="37.5" customHeight="1">
      <c r="A19" s="305" t="s">
        <v>505</v>
      </c>
      <c r="B19" s="13" t="s">
        <v>447</v>
      </c>
      <c r="C19" s="164">
        <v>0</v>
      </c>
      <c r="D19" s="164">
        <f>-216.9</f>
        <v>-216.9</v>
      </c>
      <c r="E19" s="164">
        <v>-780</v>
      </c>
      <c r="F19" s="316">
        <f>-216.9</f>
        <v>-216.9</v>
      </c>
      <c r="G19" s="163">
        <f t="shared" si="0"/>
        <v>563.1</v>
      </c>
      <c r="H19" s="164"/>
      <c r="I19" s="177"/>
    </row>
    <row r="20" spans="1:9" s="58" customFormat="1" ht="25.5" customHeight="1">
      <c r="A20" s="161" t="s">
        <v>209</v>
      </c>
      <c r="B20" s="171">
        <v>1020</v>
      </c>
      <c r="C20" s="172">
        <f>SUM(C7,C8)</f>
        <v>5349.299999999999</v>
      </c>
      <c r="D20" s="172">
        <f>SUM(D7,D8)</f>
        <v>2126.5</v>
      </c>
      <c r="E20" s="172">
        <f>SUM(E7,E8)</f>
        <v>130</v>
      </c>
      <c r="F20" s="172">
        <f>SUM(F7,F8)</f>
        <v>2126.5</v>
      </c>
      <c r="G20" s="163">
        <f aca="true" t="shared" si="2" ref="G20:G46">F20-E20</f>
        <v>1996.5</v>
      </c>
      <c r="H20" s="173">
        <f aca="true" t="shared" si="3" ref="H20:H46">(F20/E20)*100</f>
        <v>1635.7692307692307</v>
      </c>
      <c r="I20" s="314"/>
    </row>
    <row r="21" spans="1:9" ht="30" customHeight="1">
      <c r="A21" s="161" t="s">
        <v>210</v>
      </c>
      <c r="B21" s="162">
        <v>1030</v>
      </c>
      <c r="C21" s="174">
        <f>SUM(C22:C41,C43)</f>
        <v>-2858.0999999999995</v>
      </c>
      <c r="D21" s="174">
        <f>SUM(D22:D41,D43)</f>
        <v>-4564.999999999999</v>
      </c>
      <c r="E21" s="174">
        <f>SUM(E22:E41,E43)</f>
        <v>-4805</v>
      </c>
      <c r="F21" s="174">
        <f>SUM(F22:F41,F43)</f>
        <v>-4564.999999999999</v>
      </c>
      <c r="G21" s="164">
        <f t="shared" si="2"/>
        <v>240.0000000000009</v>
      </c>
      <c r="H21" s="165">
        <f t="shared" si="3"/>
        <v>95.00520291363162</v>
      </c>
      <c r="I21" s="178"/>
    </row>
    <row r="22" spans="1:9" ht="19.5" customHeight="1">
      <c r="A22" s="166" t="s">
        <v>53</v>
      </c>
      <c r="B22" s="162">
        <v>1031</v>
      </c>
      <c r="C22" s="164" t="s">
        <v>204</v>
      </c>
      <c r="D22" s="164" t="s">
        <v>204</v>
      </c>
      <c r="E22" s="164" t="s">
        <v>204</v>
      </c>
      <c r="F22" s="164" t="s">
        <v>204</v>
      </c>
      <c r="G22" s="164" t="e">
        <f t="shared" si="2"/>
        <v>#VALUE!</v>
      </c>
      <c r="H22" s="165" t="e">
        <f t="shared" si="3"/>
        <v>#VALUE!</v>
      </c>
      <c r="I22" s="176"/>
    </row>
    <row r="23" spans="1:9" ht="19.5" customHeight="1">
      <c r="A23" s="166" t="s">
        <v>54</v>
      </c>
      <c r="B23" s="162">
        <v>1032</v>
      </c>
      <c r="C23" s="164" t="s">
        <v>204</v>
      </c>
      <c r="D23" s="164" t="s">
        <v>204</v>
      </c>
      <c r="E23" s="164" t="s">
        <v>204</v>
      </c>
      <c r="F23" s="164" t="s">
        <v>204</v>
      </c>
      <c r="G23" s="164" t="e">
        <f t="shared" si="2"/>
        <v>#VALUE!</v>
      </c>
      <c r="H23" s="165" t="e">
        <f t="shared" si="3"/>
        <v>#VALUE!</v>
      </c>
      <c r="I23" s="176"/>
    </row>
    <row r="24" spans="1:9" ht="19.5" customHeight="1">
      <c r="A24" s="166" t="s">
        <v>55</v>
      </c>
      <c r="B24" s="162">
        <v>1033</v>
      </c>
      <c r="C24" s="164" t="s">
        <v>204</v>
      </c>
      <c r="D24" s="164" t="s">
        <v>204</v>
      </c>
      <c r="E24" s="164" t="s">
        <v>204</v>
      </c>
      <c r="F24" s="164" t="s">
        <v>204</v>
      </c>
      <c r="G24" s="164" t="e">
        <f t="shared" si="2"/>
        <v>#VALUE!</v>
      </c>
      <c r="H24" s="165" t="e">
        <f t="shared" si="3"/>
        <v>#VALUE!</v>
      </c>
      <c r="I24" s="176"/>
    </row>
    <row r="25" spans="1:9" ht="19.5" customHeight="1">
      <c r="A25" s="166" t="s">
        <v>56</v>
      </c>
      <c r="B25" s="162">
        <v>1034</v>
      </c>
      <c r="C25" s="164" t="s">
        <v>204</v>
      </c>
      <c r="D25" s="164" t="s">
        <v>204</v>
      </c>
      <c r="E25" s="164" t="s">
        <v>204</v>
      </c>
      <c r="F25" s="164" t="s">
        <v>204</v>
      </c>
      <c r="G25" s="164" t="e">
        <f t="shared" si="2"/>
        <v>#VALUE!</v>
      </c>
      <c r="H25" s="165" t="e">
        <f t="shared" si="3"/>
        <v>#VALUE!</v>
      </c>
      <c r="I25" s="176"/>
    </row>
    <row r="26" spans="1:9" ht="28.5" customHeight="1">
      <c r="A26" s="166" t="s">
        <v>57</v>
      </c>
      <c r="B26" s="162">
        <v>1035</v>
      </c>
      <c r="C26" s="316">
        <v>-40</v>
      </c>
      <c r="D26" s="164" t="s">
        <v>204</v>
      </c>
      <c r="E26" s="164">
        <v>-50</v>
      </c>
      <c r="F26" s="164" t="s">
        <v>204</v>
      </c>
      <c r="G26" s="164" t="e">
        <f t="shared" si="2"/>
        <v>#VALUE!</v>
      </c>
      <c r="H26" s="165" t="e">
        <f t="shared" si="3"/>
        <v>#VALUE!</v>
      </c>
      <c r="I26" s="176"/>
    </row>
    <row r="27" spans="1:9" s="6" customFormat="1" ht="36.75" customHeight="1">
      <c r="A27" s="166" t="s">
        <v>211</v>
      </c>
      <c r="B27" s="162">
        <v>1036</v>
      </c>
      <c r="C27" s="164">
        <v>-20.8</v>
      </c>
      <c r="D27" s="316">
        <f>-30.6</f>
        <v>-30.6</v>
      </c>
      <c r="E27" s="164">
        <v>-35</v>
      </c>
      <c r="F27" s="316">
        <v>-30.6</v>
      </c>
      <c r="G27" s="164">
        <f t="shared" si="2"/>
        <v>4.399999999999999</v>
      </c>
      <c r="H27" s="165">
        <f t="shared" si="3"/>
        <v>87.42857142857143</v>
      </c>
      <c r="I27" s="176" t="s">
        <v>532</v>
      </c>
    </row>
    <row r="28" spans="1:9" s="6" customFormat="1" ht="36.75" customHeight="1">
      <c r="A28" s="166" t="s">
        <v>212</v>
      </c>
      <c r="B28" s="162">
        <v>1037</v>
      </c>
      <c r="C28" s="164">
        <v>-4.3</v>
      </c>
      <c r="D28" s="316">
        <f>-17.8</f>
        <v>-17.8</v>
      </c>
      <c r="E28" s="164">
        <v>-20</v>
      </c>
      <c r="F28" s="316">
        <f>-17.8</f>
        <v>-17.8</v>
      </c>
      <c r="G28" s="164">
        <f t="shared" si="2"/>
        <v>2.1999999999999993</v>
      </c>
      <c r="H28" s="165">
        <f t="shared" si="3"/>
        <v>89</v>
      </c>
      <c r="I28" s="179" t="s">
        <v>533</v>
      </c>
    </row>
    <row r="29" spans="1:10" s="6" customFormat="1" ht="51.75" customHeight="1">
      <c r="A29" s="166" t="s">
        <v>213</v>
      </c>
      <c r="B29" s="162">
        <v>1038</v>
      </c>
      <c r="C29" s="164">
        <v>-1871.3</v>
      </c>
      <c r="D29" s="316">
        <f>-3293</f>
        <v>-3293</v>
      </c>
      <c r="E29" s="164">
        <v>-3350</v>
      </c>
      <c r="F29" s="316">
        <f>-3293</f>
        <v>-3293</v>
      </c>
      <c r="G29" s="164">
        <f t="shared" si="2"/>
        <v>57</v>
      </c>
      <c r="H29" s="165">
        <f t="shared" si="3"/>
        <v>98.29850746268657</v>
      </c>
      <c r="I29" s="179" t="s">
        <v>534</v>
      </c>
      <c r="J29" s="180"/>
    </row>
    <row r="30" spans="1:9" s="6" customFormat="1" ht="28.5" customHeight="1">
      <c r="A30" s="166" t="s">
        <v>214</v>
      </c>
      <c r="B30" s="162">
        <v>1039</v>
      </c>
      <c r="C30" s="164">
        <v>-376.8</v>
      </c>
      <c r="D30" s="316">
        <f>-667.6</f>
        <v>-667.6</v>
      </c>
      <c r="E30" s="164">
        <v>-690</v>
      </c>
      <c r="F30" s="316">
        <v>-667.6</v>
      </c>
      <c r="G30" s="164">
        <f t="shared" si="2"/>
        <v>22.399999999999977</v>
      </c>
      <c r="H30" s="165">
        <f t="shared" si="3"/>
        <v>96.7536231884058</v>
      </c>
      <c r="I30" s="177" t="s">
        <v>525</v>
      </c>
    </row>
    <row r="31" spans="1:9" s="6" customFormat="1" ht="57.75" customHeight="1">
      <c r="A31" s="166" t="s">
        <v>215</v>
      </c>
      <c r="B31" s="162">
        <v>1040</v>
      </c>
      <c r="C31" s="164">
        <v>-146.2</v>
      </c>
      <c r="D31" s="316">
        <f>-85.6</f>
        <v>-85.6</v>
      </c>
      <c r="E31" s="164">
        <v>-100</v>
      </c>
      <c r="F31" s="316">
        <v>-85.6</v>
      </c>
      <c r="G31" s="164">
        <f t="shared" si="2"/>
        <v>14.400000000000006</v>
      </c>
      <c r="H31" s="165">
        <f t="shared" si="3"/>
        <v>85.6</v>
      </c>
      <c r="I31" s="177" t="s">
        <v>508</v>
      </c>
    </row>
    <row r="32" spans="1:9" s="6" customFormat="1" ht="42.75" customHeight="1">
      <c r="A32" s="166" t="s">
        <v>216</v>
      </c>
      <c r="B32" s="162">
        <v>1041</v>
      </c>
      <c r="C32" s="164" t="s">
        <v>204</v>
      </c>
      <c r="D32" s="316" t="s">
        <v>204</v>
      </c>
      <c r="E32" s="164" t="s">
        <v>204</v>
      </c>
      <c r="F32" s="164" t="s">
        <v>204</v>
      </c>
      <c r="G32" s="164" t="e">
        <f t="shared" si="2"/>
        <v>#VALUE!</v>
      </c>
      <c r="H32" s="165" t="e">
        <f t="shared" si="3"/>
        <v>#VALUE!</v>
      </c>
      <c r="I32" s="168"/>
    </row>
    <row r="33" spans="1:9" s="6" customFormat="1" ht="37.5" customHeight="1">
      <c r="A33" s="166" t="s">
        <v>217</v>
      </c>
      <c r="B33" s="162">
        <v>1042</v>
      </c>
      <c r="C33" s="164">
        <v>-0.3</v>
      </c>
      <c r="D33" s="316">
        <v>0</v>
      </c>
      <c r="E33" s="164">
        <v>-2</v>
      </c>
      <c r="F33" s="164" t="s">
        <v>204</v>
      </c>
      <c r="G33" s="164" t="e">
        <f t="shared" si="2"/>
        <v>#VALUE!</v>
      </c>
      <c r="H33" s="165" t="e">
        <f t="shared" si="3"/>
        <v>#VALUE!</v>
      </c>
      <c r="I33" s="181" t="s">
        <v>526</v>
      </c>
    </row>
    <row r="34" spans="1:9" s="6" customFormat="1" ht="24.75" customHeight="1">
      <c r="A34" s="166" t="s">
        <v>218</v>
      </c>
      <c r="B34" s="162">
        <v>1043</v>
      </c>
      <c r="C34" s="164" t="s">
        <v>204</v>
      </c>
      <c r="D34" s="316" t="s">
        <v>204</v>
      </c>
      <c r="E34" s="164" t="s">
        <v>204</v>
      </c>
      <c r="F34" s="164" t="s">
        <v>204</v>
      </c>
      <c r="G34" s="164" t="e">
        <f t="shared" si="2"/>
        <v>#VALUE!</v>
      </c>
      <c r="H34" s="165" t="e">
        <f t="shared" si="3"/>
        <v>#VALUE!</v>
      </c>
      <c r="I34" s="168"/>
    </row>
    <row r="35" spans="1:9" s="6" customFormat="1" ht="40.5" customHeight="1">
      <c r="A35" s="166" t="s">
        <v>219</v>
      </c>
      <c r="B35" s="162">
        <v>1044</v>
      </c>
      <c r="C35" s="164" t="s">
        <v>204</v>
      </c>
      <c r="D35" s="316">
        <v>-23.6</v>
      </c>
      <c r="E35" s="164">
        <v>-30</v>
      </c>
      <c r="F35" s="316">
        <v>-23.6</v>
      </c>
      <c r="G35" s="164">
        <f t="shared" si="2"/>
        <v>6.399999999999999</v>
      </c>
      <c r="H35" s="165">
        <f t="shared" si="3"/>
        <v>78.66666666666667</v>
      </c>
      <c r="I35" s="181" t="s">
        <v>535</v>
      </c>
    </row>
    <row r="36" spans="1:9" s="6" customFormat="1" ht="39" customHeight="1">
      <c r="A36" s="166" t="s">
        <v>220</v>
      </c>
      <c r="B36" s="162">
        <v>1045</v>
      </c>
      <c r="C36" s="164">
        <v>-99.6</v>
      </c>
      <c r="D36" s="316">
        <f>-60.3</f>
        <v>-60.3</v>
      </c>
      <c r="E36" s="164">
        <v>-70</v>
      </c>
      <c r="F36" s="316">
        <f>-60.3</f>
        <v>-60.3</v>
      </c>
      <c r="G36" s="164">
        <f t="shared" si="2"/>
        <v>9.700000000000003</v>
      </c>
      <c r="H36" s="165">
        <f t="shared" si="3"/>
        <v>86.14285714285714</v>
      </c>
      <c r="I36" s="181" t="s">
        <v>536</v>
      </c>
    </row>
    <row r="37" spans="1:9" s="6" customFormat="1" ht="26.25" customHeight="1">
      <c r="A37" s="166" t="s">
        <v>221</v>
      </c>
      <c r="B37" s="162">
        <v>1046</v>
      </c>
      <c r="C37" s="164">
        <v>-24.4</v>
      </c>
      <c r="D37" s="316">
        <f>-132</f>
        <v>-132</v>
      </c>
      <c r="E37" s="164">
        <v>-170</v>
      </c>
      <c r="F37" s="316">
        <v>-132</v>
      </c>
      <c r="G37" s="164">
        <f t="shared" si="2"/>
        <v>38</v>
      </c>
      <c r="H37" s="165">
        <f t="shared" si="3"/>
        <v>77.64705882352942</v>
      </c>
      <c r="I37" s="181" t="s">
        <v>509</v>
      </c>
    </row>
    <row r="38" spans="1:9" s="6" customFormat="1" ht="19.5" customHeight="1">
      <c r="A38" s="166" t="s">
        <v>222</v>
      </c>
      <c r="B38" s="162">
        <v>1047</v>
      </c>
      <c r="C38" s="164" t="s">
        <v>204</v>
      </c>
      <c r="D38" s="316" t="s">
        <v>204</v>
      </c>
      <c r="E38" s="164" t="s">
        <v>204</v>
      </c>
      <c r="F38" s="316" t="s">
        <v>204</v>
      </c>
      <c r="G38" s="164" t="e">
        <f t="shared" si="2"/>
        <v>#VALUE!</v>
      </c>
      <c r="H38" s="165" t="e">
        <f t="shared" si="3"/>
        <v>#VALUE!</v>
      </c>
      <c r="I38" s="168"/>
    </row>
    <row r="39" spans="1:10" s="6" customFormat="1" ht="36.75" customHeight="1">
      <c r="A39" s="166" t="s">
        <v>223</v>
      </c>
      <c r="B39" s="162">
        <v>1048</v>
      </c>
      <c r="C39" s="164">
        <v>-9.7</v>
      </c>
      <c r="D39" s="316">
        <f>-1.6-17.8</f>
        <v>-19.400000000000002</v>
      </c>
      <c r="E39" s="164">
        <v>-25</v>
      </c>
      <c r="F39" s="316">
        <f>-17.8-1.6</f>
        <v>-19.400000000000002</v>
      </c>
      <c r="G39" s="164">
        <f t="shared" si="2"/>
        <v>5.599999999999998</v>
      </c>
      <c r="H39" s="165">
        <f t="shared" si="3"/>
        <v>77.60000000000001</v>
      </c>
      <c r="I39" s="177" t="s">
        <v>537</v>
      </c>
      <c r="J39" s="182"/>
    </row>
    <row r="40" spans="1:9" s="6" customFormat="1" ht="27.75" customHeight="1">
      <c r="A40" s="166" t="s">
        <v>224</v>
      </c>
      <c r="B40" s="162">
        <v>1049</v>
      </c>
      <c r="C40" s="164">
        <v>-35.1</v>
      </c>
      <c r="D40" s="316">
        <f>-64.7</f>
        <v>-64.7</v>
      </c>
      <c r="E40" s="164">
        <v>-80</v>
      </c>
      <c r="F40" s="316">
        <v>-64.7</v>
      </c>
      <c r="G40" s="164">
        <f t="shared" si="2"/>
        <v>15.299999999999997</v>
      </c>
      <c r="H40" s="165">
        <f t="shared" si="3"/>
        <v>80.87500000000001</v>
      </c>
      <c r="I40" s="176" t="s">
        <v>538</v>
      </c>
    </row>
    <row r="41" spans="1:9" s="6" customFormat="1" ht="39" customHeight="1">
      <c r="A41" s="166" t="s">
        <v>225</v>
      </c>
      <c r="B41" s="162">
        <v>1050</v>
      </c>
      <c r="C41" s="164" t="s">
        <v>204</v>
      </c>
      <c r="D41" s="316" t="s">
        <v>204</v>
      </c>
      <c r="E41" s="164" t="s">
        <v>204</v>
      </c>
      <c r="F41" s="316" t="s">
        <v>204</v>
      </c>
      <c r="G41" s="164" t="e">
        <f t="shared" si="2"/>
        <v>#VALUE!</v>
      </c>
      <c r="H41" s="165" t="e">
        <f t="shared" si="3"/>
        <v>#VALUE!</v>
      </c>
      <c r="I41" s="176"/>
    </row>
    <row r="42" spans="1:9" s="6" customFormat="1" ht="19.5" customHeight="1">
      <c r="A42" s="166" t="s">
        <v>226</v>
      </c>
      <c r="B42" s="162" t="s">
        <v>227</v>
      </c>
      <c r="C42" s="164">
        <v>0</v>
      </c>
      <c r="D42" s="316" t="s">
        <v>204</v>
      </c>
      <c r="E42" s="164" t="s">
        <v>204</v>
      </c>
      <c r="F42" s="316" t="s">
        <v>204</v>
      </c>
      <c r="G42" s="164" t="e">
        <f t="shared" si="2"/>
        <v>#VALUE!</v>
      </c>
      <c r="H42" s="165" t="e">
        <f t="shared" si="3"/>
        <v>#VALUE!</v>
      </c>
      <c r="I42" s="176"/>
    </row>
    <row r="43" spans="1:9" s="6" customFormat="1" ht="47.25" customHeight="1">
      <c r="A43" s="161" t="s">
        <v>228</v>
      </c>
      <c r="B43" s="162">
        <v>1051</v>
      </c>
      <c r="C43" s="163">
        <f>-229.6</f>
        <v>-229.6</v>
      </c>
      <c r="D43" s="311">
        <f>SUM(D44:D46)</f>
        <v>-170.4</v>
      </c>
      <c r="E43" s="163">
        <f>SUM(E44:E46)</f>
        <v>-183</v>
      </c>
      <c r="F43" s="311">
        <f>SUM(F44:F46)</f>
        <v>-170.4</v>
      </c>
      <c r="G43" s="163">
        <f t="shared" si="2"/>
        <v>12.599999999999994</v>
      </c>
      <c r="H43" s="173">
        <f t="shared" si="3"/>
        <v>93.11475409836066</v>
      </c>
      <c r="I43" s="176" t="s">
        <v>539</v>
      </c>
    </row>
    <row r="44" spans="1:9" s="6" customFormat="1" ht="27" customHeight="1">
      <c r="A44" s="304" t="s">
        <v>443</v>
      </c>
      <c r="B44" s="22" t="s">
        <v>455</v>
      </c>
      <c r="C44" s="164">
        <v>0</v>
      </c>
      <c r="D44" s="316">
        <f>-16.8</f>
        <v>-16.8</v>
      </c>
      <c r="E44" s="164">
        <v>-40</v>
      </c>
      <c r="F44" s="316">
        <f>-16.8</f>
        <v>-16.8</v>
      </c>
      <c r="G44" s="164">
        <f t="shared" si="2"/>
        <v>23.2</v>
      </c>
      <c r="H44" s="165">
        <f t="shared" si="3"/>
        <v>42.00000000000001</v>
      </c>
      <c r="I44" s="176"/>
    </row>
    <row r="45" spans="1:9" s="6" customFormat="1" ht="25.5" customHeight="1">
      <c r="A45" s="304" t="s">
        <v>456</v>
      </c>
      <c r="B45" s="22" t="s">
        <v>457</v>
      </c>
      <c r="C45" s="164">
        <v>0</v>
      </c>
      <c r="D45" s="316">
        <f>-44.9</f>
        <v>-44.9</v>
      </c>
      <c r="E45" s="164">
        <v>-50</v>
      </c>
      <c r="F45" s="316">
        <f>-44.9</f>
        <v>-44.9</v>
      </c>
      <c r="G45" s="164">
        <f t="shared" si="2"/>
        <v>5.100000000000001</v>
      </c>
      <c r="H45" s="165">
        <f t="shared" si="3"/>
        <v>89.8</v>
      </c>
      <c r="I45" s="176"/>
    </row>
    <row r="46" spans="1:9" s="6" customFormat="1" ht="24.75" customHeight="1">
      <c r="A46" s="305" t="s">
        <v>506</v>
      </c>
      <c r="B46" s="22" t="s">
        <v>458</v>
      </c>
      <c r="C46" s="164">
        <v>0</v>
      </c>
      <c r="D46" s="316">
        <f>-108.7</f>
        <v>-108.7</v>
      </c>
      <c r="E46" s="164">
        <v>-93</v>
      </c>
      <c r="F46" s="164">
        <v>-108.7</v>
      </c>
      <c r="G46" s="164">
        <f t="shared" si="2"/>
        <v>-15.700000000000003</v>
      </c>
      <c r="H46" s="165">
        <f t="shared" si="3"/>
        <v>116.88172043010753</v>
      </c>
      <c r="I46" s="176"/>
    </row>
    <row r="47" spans="1:9" ht="19.5" customHeight="1">
      <c r="A47" s="166" t="s">
        <v>229</v>
      </c>
      <c r="B47" s="162">
        <v>1060</v>
      </c>
      <c r="C47" s="174">
        <f>SUM(C48:C54)</f>
        <v>0</v>
      </c>
      <c r="D47" s="174">
        <f>SUM(D48:D54)</f>
        <v>0</v>
      </c>
      <c r="E47" s="174">
        <f>SUM(E48:E54)</f>
        <v>0</v>
      </c>
      <c r="F47" s="174">
        <f>SUM(F48:F54)</f>
        <v>0</v>
      </c>
      <c r="G47" s="164">
        <f aca="true" t="shared" si="4" ref="G47:G58">F47-E47</f>
        <v>0</v>
      </c>
      <c r="H47" s="165" t="e">
        <f aca="true" t="shared" si="5" ref="H47:H58">(F47/E47)*100</f>
        <v>#DIV/0!</v>
      </c>
      <c r="I47" s="176"/>
    </row>
    <row r="48" spans="1:9" s="6" customFormat="1" ht="19.5" customHeight="1">
      <c r="A48" s="166" t="s">
        <v>230</v>
      </c>
      <c r="B48" s="162">
        <v>1061</v>
      </c>
      <c r="C48" s="164" t="s">
        <v>204</v>
      </c>
      <c r="D48" s="164" t="s">
        <v>204</v>
      </c>
      <c r="E48" s="164" t="s">
        <v>204</v>
      </c>
      <c r="F48" s="164" t="s">
        <v>204</v>
      </c>
      <c r="G48" s="164" t="e">
        <f t="shared" si="4"/>
        <v>#VALUE!</v>
      </c>
      <c r="H48" s="165" t="e">
        <f t="shared" si="5"/>
        <v>#VALUE!</v>
      </c>
      <c r="I48" s="176"/>
    </row>
    <row r="49" spans="1:9" s="6" customFormat="1" ht="19.5" customHeight="1">
      <c r="A49" s="166" t="s">
        <v>231</v>
      </c>
      <c r="B49" s="162">
        <v>1062</v>
      </c>
      <c r="C49" s="164" t="s">
        <v>204</v>
      </c>
      <c r="D49" s="164" t="s">
        <v>204</v>
      </c>
      <c r="E49" s="164" t="s">
        <v>204</v>
      </c>
      <c r="F49" s="164" t="s">
        <v>204</v>
      </c>
      <c r="G49" s="164" t="e">
        <f t="shared" si="4"/>
        <v>#VALUE!</v>
      </c>
      <c r="H49" s="165" t="e">
        <f t="shared" si="5"/>
        <v>#VALUE!</v>
      </c>
      <c r="I49" s="176"/>
    </row>
    <row r="50" spans="1:9" s="6" customFormat="1" ht="19.5" customHeight="1">
      <c r="A50" s="166" t="s">
        <v>213</v>
      </c>
      <c r="B50" s="162">
        <v>1063</v>
      </c>
      <c r="C50" s="164" t="s">
        <v>204</v>
      </c>
      <c r="D50" s="164" t="s">
        <v>204</v>
      </c>
      <c r="E50" s="164" t="s">
        <v>204</v>
      </c>
      <c r="F50" s="164" t="s">
        <v>204</v>
      </c>
      <c r="G50" s="164" t="e">
        <f t="shared" si="4"/>
        <v>#VALUE!</v>
      </c>
      <c r="H50" s="165" t="e">
        <f t="shared" si="5"/>
        <v>#VALUE!</v>
      </c>
      <c r="I50" s="176"/>
    </row>
    <row r="51" spans="1:9" s="6" customFormat="1" ht="19.5" customHeight="1">
      <c r="A51" s="166" t="s">
        <v>214</v>
      </c>
      <c r="B51" s="162">
        <v>1064</v>
      </c>
      <c r="C51" s="164" t="s">
        <v>204</v>
      </c>
      <c r="D51" s="164" t="s">
        <v>204</v>
      </c>
      <c r="E51" s="164" t="s">
        <v>204</v>
      </c>
      <c r="F51" s="164" t="s">
        <v>204</v>
      </c>
      <c r="G51" s="164" t="e">
        <f t="shared" si="4"/>
        <v>#VALUE!</v>
      </c>
      <c r="H51" s="165" t="e">
        <f t="shared" si="5"/>
        <v>#VALUE!</v>
      </c>
      <c r="I51" s="176"/>
    </row>
    <row r="52" spans="1:9" s="6" customFormat="1" ht="25.5" customHeight="1">
      <c r="A52" s="166" t="s">
        <v>232</v>
      </c>
      <c r="B52" s="162">
        <v>1065</v>
      </c>
      <c r="C52" s="164" t="s">
        <v>204</v>
      </c>
      <c r="D52" s="164" t="s">
        <v>204</v>
      </c>
      <c r="E52" s="164" t="s">
        <v>204</v>
      </c>
      <c r="F52" s="164" t="s">
        <v>204</v>
      </c>
      <c r="G52" s="164" t="e">
        <f t="shared" si="4"/>
        <v>#VALUE!</v>
      </c>
      <c r="H52" s="165" t="e">
        <f t="shared" si="5"/>
        <v>#VALUE!</v>
      </c>
      <c r="I52" s="176"/>
    </row>
    <row r="53" spans="1:9" s="6" customFormat="1" ht="19.5" customHeight="1">
      <c r="A53" s="166" t="s">
        <v>233</v>
      </c>
      <c r="B53" s="162">
        <v>1066</v>
      </c>
      <c r="C53" s="164" t="s">
        <v>204</v>
      </c>
      <c r="D53" s="164" t="s">
        <v>204</v>
      </c>
      <c r="E53" s="164" t="s">
        <v>204</v>
      </c>
      <c r="F53" s="164" t="s">
        <v>204</v>
      </c>
      <c r="G53" s="164" t="e">
        <f t="shared" si="4"/>
        <v>#VALUE!</v>
      </c>
      <c r="H53" s="165" t="e">
        <f t="shared" si="5"/>
        <v>#VALUE!</v>
      </c>
      <c r="I53" s="176"/>
    </row>
    <row r="54" spans="1:9" s="6" customFormat="1" ht="19.5" customHeight="1">
      <c r="A54" s="166" t="s">
        <v>234</v>
      </c>
      <c r="B54" s="162">
        <v>1067</v>
      </c>
      <c r="C54" s="164" t="s">
        <v>204</v>
      </c>
      <c r="D54" s="164" t="s">
        <v>204</v>
      </c>
      <c r="E54" s="164" t="s">
        <v>204</v>
      </c>
      <c r="F54" s="164" t="s">
        <v>204</v>
      </c>
      <c r="G54" s="164" t="e">
        <f t="shared" si="4"/>
        <v>#VALUE!</v>
      </c>
      <c r="H54" s="165" t="e">
        <f t="shared" si="5"/>
        <v>#VALUE!</v>
      </c>
      <c r="I54" s="176"/>
    </row>
    <row r="55" spans="1:9" s="6" customFormat="1" ht="34.5" customHeight="1">
      <c r="A55" s="161" t="s">
        <v>235</v>
      </c>
      <c r="B55" s="162">
        <v>1070</v>
      </c>
      <c r="C55" s="53">
        <f>SUM(C56:C58)</f>
        <v>4514.3</v>
      </c>
      <c r="D55" s="53">
        <f>SUM(D56:D58)</f>
        <v>10984.3</v>
      </c>
      <c r="E55" s="53">
        <f>SUM(E56:E58)</f>
        <v>16250</v>
      </c>
      <c r="F55" s="53">
        <f>SUM(F56:F58)</f>
        <v>10984.3</v>
      </c>
      <c r="G55" s="164">
        <f t="shared" si="4"/>
        <v>-5265.700000000001</v>
      </c>
      <c r="H55" s="165">
        <f t="shared" si="5"/>
        <v>67.5956923076923</v>
      </c>
      <c r="I55" s="176"/>
    </row>
    <row r="56" spans="1:9" s="6" customFormat="1" ht="19.5" customHeight="1">
      <c r="A56" s="166" t="s">
        <v>60</v>
      </c>
      <c r="B56" s="162">
        <v>1071</v>
      </c>
      <c r="C56" s="164"/>
      <c r="D56" s="164"/>
      <c r="E56" s="164"/>
      <c r="F56" s="164"/>
      <c r="G56" s="164">
        <f t="shared" si="4"/>
        <v>0</v>
      </c>
      <c r="H56" s="165" t="e">
        <f t="shared" si="5"/>
        <v>#DIV/0!</v>
      </c>
      <c r="I56" s="176"/>
    </row>
    <row r="57" spans="1:9" s="6" customFormat="1" ht="19.5" customHeight="1">
      <c r="A57" s="166" t="s">
        <v>236</v>
      </c>
      <c r="B57" s="162">
        <v>1072</v>
      </c>
      <c r="C57" s="164"/>
      <c r="D57" s="164"/>
      <c r="E57" s="164"/>
      <c r="F57" s="164"/>
      <c r="G57" s="164">
        <f t="shared" si="4"/>
        <v>0</v>
      </c>
      <c r="H57" s="165" t="e">
        <f t="shared" si="5"/>
        <v>#DIV/0!</v>
      </c>
      <c r="I57" s="176"/>
    </row>
    <row r="58" spans="1:9" s="6" customFormat="1" ht="63" customHeight="1">
      <c r="A58" s="161" t="s">
        <v>237</v>
      </c>
      <c r="B58" s="162">
        <v>1073</v>
      </c>
      <c r="C58" s="163">
        <v>4514.3</v>
      </c>
      <c r="D58" s="163">
        <f>SUM(D59:D62)</f>
        <v>10984.3</v>
      </c>
      <c r="E58" s="163">
        <f>SUM(E59:E62)</f>
        <v>16250</v>
      </c>
      <c r="F58" s="163">
        <f>SUM(F59:F62)</f>
        <v>10984.3</v>
      </c>
      <c r="G58" s="164">
        <f t="shared" si="4"/>
        <v>-5265.700000000001</v>
      </c>
      <c r="H58" s="165">
        <f t="shared" si="5"/>
        <v>67.5956923076923</v>
      </c>
      <c r="I58" s="176"/>
    </row>
    <row r="59" spans="1:9" s="6" customFormat="1" ht="39" customHeight="1">
      <c r="A59" s="305" t="s">
        <v>448</v>
      </c>
      <c r="B59" s="22" t="s">
        <v>449</v>
      </c>
      <c r="C59" s="164"/>
      <c r="D59" s="164">
        <f>205.2</f>
        <v>205.2</v>
      </c>
      <c r="E59" s="164">
        <v>300</v>
      </c>
      <c r="F59" s="316">
        <v>205.2</v>
      </c>
      <c r="G59" s="164"/>
      <c r="H59" s="165"/>
      <c r="I59" s="177" t="s">
        <v>540</v>
      </c>
    </row>
    <row r="60" spans="1:9" s="6" customFormat="1" ht="39" customHeight="1">
      <c r="A60" s="305" t="s">
        <v>450</v>
      </c>
      <c r="B60" s="22" t="s">
        <v>451</v>
      </c>
      <c r="C60" s="164"/>
      <c r="D60" s="164">
        <v>4558.1</v>
      </c>
      <c r="E60" s="164">
        <v>5250</v>
      </c>
      <c r="F60" s="316">
        <v>4558.1</v>
      </c>
      <c r="G60" s="164"/>
      <c r="H60" s="165"/>
      <c r="I60" s="177" t="s">
        <v>541</v>
      </c>
    </row>
    <row r="61" spans="1:9" s="6" customFormat="1" ht="23.25" customHeight="1">
      <c r="A61" s="305" t="s">
        <v>493</v>
      </c>
      <c r="B61" s="22" t="s">
        <v>452</v>
      </c>
      <c r="C61" s="164"/>
      <c r="D61" s="164">
        <v>355.9</v>
      </c>
      <c r="E61" s="164">
        <v>300</v>
      </c>
      <c r="F61" s="316">
        <v>355.9</v>
      </c>
      <c r="G61" s="164"/>
      <c r="H61" s="165"/>
      <c r="I61" s="177" t="s">
        <v>549</v>
      </c>
    </row>
    <row r="62" spans="1:9" s="6" customFormat="1" ht="43.5" customHeight="1">
      <c r="A62" s="305" t="s">
        <v>453</v>
      </c>
      <c r="B62" s="22" t="s">
        <v>454</v>
      </c>
      <c r="C62" s="164"/>
      <c r="D62" s="164">
        <v>5865.1</v>
      </c>
      <c r="E62" s="164">
        <v>10400</v>
      </c>
      <c r="F62" s="316">
        <v>5865.1</v>
      </c>
      <c r="G62" s="164"/>
      <c r="H62" s="165"/>
      <c r="I62" s="177" t="s">
        <v>542</v>
      </c>
    </row>
    <row r="63" spans="1:9" s="6" customFormat="1" ht="39.75" customHeight="1">
      <c r="A63" s="175" t="s">
        <v>238</v>
      </c>
      <c r="B63" s="162">
        <v>1080</v>
      </c>
      <c r="C63" s="53">
        <f>SUM(C64:C69)</f>
        <v>-3375.1</v>
      </c>
      <c r="D63" s="53">
        <f>SUM(D64:D69)</f>
        <v>-10837</v>
      </c>
      <c r="E63" s="53">
        <f>SUM(E64:E69)</f>
        <v>-15565</v>
      </c>
      <c r="F63" s="53">
        <f>SUM(F64:F69)</f>
        <v>-10837</v>
      </c>
      <c r="G63" s="164">
        <f aca="true" t="shared" si="6" ref="G63:G69">F63-E63</f>
        <v>4728</v>
      </c>
      <c r="H63" s="165">
        <f aca="true" t="shared" si="7" ref="H63:H69">(F63/E63)*100</f>
        <v>69.62415676196595</v>
      </c>
      <c r="I63" s="176"/>
    </row>
    <row r="64" spans="1:9" s="6" customFormat="1" ht="19.5" customHeight="1">
      <c r="A64" s="166" t="s">
        <v>60</v>
      </c>
      <c r="B64" s="162">
        <v>1081</v>
      </c>
      <c r="C64" s="164" t="s">
        <v>204</v>
      </c>
      <c r="D64" s="164" t="s">
        <v>204</v>
      </c>
      <c r="E64" s="164" t="s">
        <v>204</v>
      </c>
      <c r="F64" s="164" t="s">
        <v>204</v>
      </c>
      <c r="G64" s="164" t="e">
        <f t="shared" si="6"/>
        <v>#VALUE!</v>
      </c>
      <c r="H64" s="165" t="e">
        <f t="shared" si="7"/>
        <v>#VALUE!</v>
      </c>
      <c r="I64" s="176"/>
    </row>
    <row r="65" spans="1:9" s="6" customFormat="1" ht="19.5" customHeight="1">
      <c r="A65" s="166" t="s">
        <v>239</v>
      </c>
      <c r="B65" s="162">
        <v>1082</v>
      </c>
      <c r="C65" s="164" t="s">
        <v>204</v>
      </c>
      <c r="D65" s="164" t="s">
        <v>204</v>
      </c>
      <c r="E65" s="164" t="s">
        <v>204</v>
      </c>
      <c r="F65" s="164" t="s">
        <v>204</v>
      </c>
      <c r="G65" s="164" t="e">
        <f t="shared" si="6"/>
        <v>#VALUE!</v>
      </c>
      <c r="H65" s="165" t="e">
        <f t="shared" si="7"/>
        <v>#VALUE!</v>
      </c>
      <c r="I65" s="176"/>
    </row>
    <row r="66" spans="1:9" s="6" customFormat="1" ht="19.5" customHeight="1">
      <c r="A66" s="166" t="s">
        <v>240</v>
      </c>
      <c r="B66" s="162">
        <v>1083</v>
      </c>
      <c r="C66" s="164" t="s">
        <v>204</v>
      </c>
      <c r="D66" s="164" t="s">
        <v>204</v>
      </c>
      <c r="E66" s="164" t="s">
        <v>204</v>
      </c>
      <c r="F66" s="164" t="s">
        <v>204</v>
      </c>
      <c r="G66" s="164" t="e">
        <f t="shared" si="6"/>
        <v>#VALUE!</v>
      </c>
      <c r="H66" s="165" t="e">
        <f t="shared" si="7"/>
        <v>#VALUE!</v>
      </c>
      <c r="I66" s="176"/>
    </row>
    <row r="67" spans="1:9" s="6" customFormat="1" ht="19.5" customHeight="1">
      <c r="A67" s="166" t="s">
        <v>241</v>
      </c>
      <c r="B67" s="162">
        <v>1084</v>
      </c>
      <c r="C67" s="164" t="s">
        <v>204</v>
      </c>
      <c r="D67" s="164" t="s">
        <v>204</v>
      </c>
      <c r="E67" s="164" t="s">
        <v>204</v>
      </c>
      <c r="F67" s="164" t="s">
        <v>204</v>
      </c>
      <c r="G67" s="164" t="e">
        <f t="shared" si="6"/>
        <v>#VALUE!</v>
      </c>
      <c r="H67" s="165" t="e">
        <f t="shared" si="7"/>
        <v>#VALUE!</v>
      </c>
      <c r="I67" s="176"/>
    </row>
    <row r="68" spans="1:9" s="6" customFormat="1" ht="19.5" customHeight="1">
      <c r="A68" s="166" t="s">
        <v>242</v>
      </c>
      <c r="B68" s="162">
        <v>1085</v>
      </c>
      <c r="C68" s="164" t="s">
        <v>204</v>
      </c>
      <c r="D68" s="164" t="s">
        <v>204</v>
      </c>
      <c r="E68" s="164" t="s">
        <v>204</v>
      </c>
      <c r="F68" s="164" t="s">
        <v>204</v>
      </c>
      <c r="G68" s="164" t="e">
        <f t="shared" si="6"/>
        <v>#VALUE!</v>
      </c>
      <c r="H68" s="165" t="e">
        <f t="shared" si="7"/>
        <v>#VALUE!</v>
      </c>
      <c r="I68" s="176"/>
    </row>
    <row r="69" spans="1:9" s="6" customFormat="1" ht="67.5" customHeight="1">
      <c r="A69" s="161" t="s">
        <v>243</v>
      </c>
      <c r="B69" s="162">
        <v>1086</v>
      </c>
      <c r="C69" s="163">
        <v>-3375.1</v>
      </c>
      <c r="D69" s="163">
        <f>SUM(D70:D76)</f>
        <v>-10837</v>
      </c>
      <c r="E69" s="163">
        <f>SUM(E70:E76)</f>
        <v>-15565</v>
      </c>
      <c r="F69" s="163">
        <f>SUM(F70:F76)</f>
        <v>-10837</v>
      </c>
      <c r="G69" s="164">
        <f t="shared" si="6"/>
        <v>4728</v>
      </c>
      <c r="H69" s="165">
        <f t="shared" si="7"/>
        <v>69.62415676196595</v>
      </c>
      <c r="I69" s="176"/>
    </row>
    <row r="70" spans="1:9" s="6" customFormat="1" ht="42.75" customHeight="1">
      <c r="A70" s="306" t="s">
        <v>459</v>
      </c>
      <c r="B70" s="22" t="s">
        <v>460</v>
      </c>
      <c r="C70" s="164" t="s">
        <v>501</v>
      </c>
      <c r="D70" s="164">
        <f>-205.2</f>
        <v>-205.2</v>
      </c>
      <c r="E70" s="164">
        <v>-300</v>
      </c>
      <c r="F70" s="164">
        <v>-205.2</v>
      </c>
      <c r="G70" s="164"/>
      <c r="H70" s="165"/>
      <c r="I70" s="176" t="s">
        <v>543</v>
      </c>
    </row>
    <row r="71" spans="1:9" s="6" customFormat="1" ht="42.75" customHeight="1">
      <c r="A71" s="306" t="s">
        <v>461</v>
      </c>
      <c r="B71" s="22" t="s">
        <v>462</v>
      </c>
      <c r="C71" s="164">
        <v>0</v>
      </c>
      <c r="D71" s="164">
        <f>-4558.1</f>
        <v>-4558.1</v>
      </c>
      <c r="E71" s="164">
        <v>-5250</v>
      </c>
      <c r="F71" s="164">
        <v>-4558.1</v>
      </c>
      <c r="G71" s="164"/>
      <c r="H71" s="165"/>
      <c r="I71" s="176" t="s">
        <v>544</v>
      </c>
    </row>
    <row r="72" spans="1:9" s="6" customFormat="1" ht="27.75" customHeight="1">
      <c r="A72" s="307" t="s">
        <v>463</v>
      </c>
      <c r="B72" s="22" t="s">
        <v>464</v>
      </c>
      <c r="C72" s="164">
        <v>0</v>
      </c>
      <c r="D72" s="164">
        <f>-110.8</f>
        <v>-110.8</v>
      </c>
      <c r="E72" s="164">
        <v>-100</v>
      </c>
      <c r="F72" s="164">
        <v>-110.8</v>
      </c>
      <c r="G72" s="164"/>
      <c r="H72" s="165"/>
      <c r="I72" s="176" t="s">
        <v>548</v>
      </c>
    </row>
    <row r="73" spans="1:9" s="6" customFormat="1" ht="27.75" customHeight="1">
      <c r="A73" s="308" t="s">
        <v>465</v>
      </c>
      <c r="B73" s="22" t="s">
        <v>466</v>
      </c>
      <c r="C73" s="164">
        <v>0</v>
      </c>
      <c r="D73" s="164">
        <f>-97.8</f>
        <v>-97.8</v>
      </c>
      <c r="E73" s="164">
        <v>-130</v>
      </c>
      <c r="F73" s="164">
        <v>-97.8</v>
      </c>
      <c r="G73" s="164"/>
      <c r="H73" s="165"/>
      <c r="I73" s="176" t="s">
        <v>547</v>
      </c>
    </row>
    <row r="74" spans="1:9" s="6" customFormat="1" ht="27.75" customHeight="1">
      <c r="A74" s="308" t="s">
        <v>467</v>
      </c>
      <c r="B74" s="22" t="s">
        <v>468</v>
      </c>
      <c r="C74" s="164">
        <v>0</v>
      </c>
      <c r="D74" s="164">
        <v>0</v>
      </c>
      <c r="E74" s="164" t="s">
        <v>204</v>
      </c>
      <c r="F74" s="164">
        <v>0</v>
      </c>
      <c r="G74" s="164"/>
      <c r="H74" s="165"/>
      <c r="I74" s="176"/>
    </row>
    <row r="75" spans="1:9" s="6" customFormat="1" ht="40.5" customHeight="1">
      <c r="A75" s="305" t="s">
        <v>469</v>
      </c>
      <c r="B75" s="22" t="s">
        <v>470</v>
      </c>
      <c r="C75" s="164">
        <v>0</v>
      </c>
      <c r="D75" s="164">
        <f>-5858.9</f>
        <v>-5858.9</v>
      </c>
      <c r="E75" s="164">
        <v>-9700</v>
      </c>
      <c r="F75" s="164">
        <f>-5858.9</f>
        <v>-5858.9</v>
      </c>
      <c r="G75" s="164"/>
      <c r="H75" s="165"/>
      <c r="I75" s="176" t="s">
        <v>545</v>
      </c>
    </row>
    <row r="76" spans="1:9" s="6" customFormat="1" ht="27.75" customHeight="1">
      <c r="A76" s="305" t="s">
        <v>471</v>
      </c>
      <c r="B76" s="22" t="s">
        <v>472</v>
      </c>
      <c r="C76" s="164">
        <v>0</v>
      </c>
      <c r="D76" s="164">
        <v>-6.2</v>
      </c>
      <c r="E76" s="164">
        <v>-85</v>
      </c>
      <c r="F76" s="164">
        <v>-6.2</v>
      </c>
      <c r="G76" s="164"/>
      <c r="H76" s="165"/>
      <c r="I76" s="176" t="s">
        <v>546</v>
      </c>
    </row>
    <row r="77" spans="1:10" s="58" customFormat="1" ht="33" customHeight="1">
      <c r="A77" s="161" t="s">
        <v>64</v>
      </c>
      <c r="B77" s="171">
        <v>1100</v>
      </c>
      <c r="C77" s="172">
        <f>SUM(C20,C21,C47,C55,C63)</f>
        <v>3630.4</v>
      </c>
      <c r="D77" s="172">
        <f>SUM(D20,D21,D47,D55,D63)</f>
        <v>-2291.2000000000007</v>
      </c>
      <c r="E77" s="172">
        <f>SUM(E20,E21,E47,E55,E63)</f>
        <v>-3990</v>
      </c>
      <c r="F77" s="172">
        <f>SUM(F20,F21,F47,F55,F63)</f>
        <v>-2291.2000000000007</v>
      </c>
      <c r="G77" s="163">
        <f aca="true" t="shared" si="8" ref="G77:G98">F77-E77</f>
        <v>1698.7999999999993</v>
      </c>
      <c r="H77" s="173">
        <f aca="true" t="shared" si="9" ref="H77:H88">(F77/E77)*100</f>
        <v>57.42355889724312</v>
      </c>
      <c r="I77" s="183"/>
      <c r="J77" s="56"/>
    </row>
    <row r="78" spans="1:9" ht="19.5" customHeight="1">
      <c r="A78" s="166" t="s">
        <v>244</v>
      </c>
      <c r="B78" s="162">
        <v>1110</v>
      </c>
      <c r="C78" s="164"/>
      <c r="D78" s="164"/>
      <c r="E78" s="164"/>
      <c r="F78" s="164"/>
      <c r="G78" s="164">
        <f t="shared" si="8"/>
        <v>0</v>
      </c>
      <c r="H78" s="165" t="e">
        <f t="shared" si="9"/>
        <v>#DIV/0!</v>
      </c>
      <c r="I78" s="176"/>
    </row>
    <row r="79" spans="1:9" ht="19.5" customHeight="1">
      <c r="A79" s="166" t="s">
        <v>245</v>
      </c>
      <c r="B79" s="162">
        <v>1120</v>
      </c>
      <c r="C79" s="164" t="s">
        <v>204</v>
      </c>
      <c r="D79" s="164" t="s">
        <v>204</v>
      </c>
      <c r="E79" s="164" t="s">
        <v>204</v>
      </c>
      <c r="F79" s="164" t="s">
        <v>204</v>
      </c>
      <c r="G79" s="164" t="e">
        <f t="shared" si="8"/>
        <v>#VALUE!</v>
      </c>
      <c r="H79" s="165" t="e">
        <f t="shared" si="9"/>
        <v>#VALUE!</v>
      </c>
      <c r="I79" s="176"/>
    </row>
    <row r="80" spans="1:9" ht="19.5" customHeight="1">
      <c r="A80" s="166" t="s">
        <v>246</v>
      </c>
      <c r="B80" s="162">
        <v>1130</v>
      </c>
      <c r="C80" s="164"/>
      <c r="D80" s="164"/>
      <c r="E80" s="164"/>
      <c r="F80" s="164"/>
      <c r="G80" s="164">
        <f t="shared" si="8"/>
        <v>0</v>
      </c>
      <c r="H80" s="165" t="e">
        <f t="shared" si="9"/>
        <v>#DIV/0!</v>
      </c>
      <c r="I80" s="176"/>
    </row>
    <row r="81" spans="1:9" ht="19.5" customHeight="1">
      <c r="A81" s="166" t="s">
        <v>247</v>
      </c>
      <c r="B81" s="162">
        <v>1140</v>
      </c>
      <c r="C81" s="164" t="s">
        <v>204</v>
      </c>
      <c r="D81" s="164" t="s">
        <v>204</v>
      </c>
      <c r="E81" s="164" t="s">
        <v>204</v>
      </c>
      <c r="F81" s="164" t="s">
        <v>204</v>
      </c>
      <c r="G81" s="164" t="e">
        <f t="shared" si="8"/>
        <v>#VALUE!</v>
      </c>
      <c r="H81" s="165" t="e">
        <f t="shared" si="9"/>
        <v>#VALUE!</v>
      </c>
      <c r="I81" s="176"/>
    </row>
    <row r="82" spans="1:9" ht="42" customHeight="1">
      <c r="A82" s="161" t="s">
        <v>248</v>
      </c>
      <c r="B82" s="162">
        <v>1150</v>
      </c>
      <c r="C82" s="174">
        <f>SUM(C83:C84)</f>
        <v>144.1</v>
      </c>
      <c r="D82" s="174">
        <f>SUM(D83:D84)</f>
        <v>668.6</v>
      </c>
      <c r="E82" s="174">
        <f>SUM(E83:E84)</f>
        <v>520</v>
      </c>
      <c r="F82" s="174">
        <f>SUM(F83:F84)</f>
        <v>668.6</v>
      </c>
      <c r="G82" s="164">
        <f t="shared" si="8"/>
        <v>148.60000000000002</v>
      </c>
      <c r="H82" s="165">
        <f t="shared" si="9"/>
        <v>128.57692307692307</v>
      </c>
      <c r="I82" s="322"/>
    </row>
    <row r="83" spans="1:9" ht="19.5" customHeight="1">
      <c r="A83" s="166" t="s">
        <v>60</v>
      </c>
      <c r="B83" s="162">
        <v>1151</v>
      </c>
      <c r="C83" s="164"/>
      <c r="D83" s="164"/>
      <c r="E83" s="164"/>
      <c r="F83" s="164"/>
      <c r="G83" s="164">
        <f t="shared" si="8"/>
        <v>0</v>
      </c>
      <c r="H83" s="165" t="e">
        <f t="shared" si="9"/>
        <v>#DIV/0!</v>
      </c>
      <c r="I83" s="178"/>
    </row>
    <row r="84" spans="1:9" ht="36.75" customHeight="1">
      <c r="A84" s="166" t="s">
        <v>511</v>
      </c>
      <c r="B84" s="162">
        <v>1152</v>
      </c>
      <c r="C84" s="164">
        <v>144.1</v>
      </c>
      <c r="D84" s="316">
        <v>668.6</v>
      </c>
      <c r="E84" s="316">
        <v>520</v>
      </c>
      <c r="F84" s="316">
        <v>668.6</v>
      </c>
      <c r="G84" s="164"/>
      <c r="H84" s="165">
        <f t="shared" si="9"/>
        <v>128.57692307692307</v>
      </c>
      <c r="I84" s="178" t="s">
        <v>503</v>
      </c>
    </row>
    <row r="85" spans="1:9" ht="25.5" customHeight="1">
      <c r="A85" s="161" t="s">
        <v>510</v>
      </c>
      <c r="B85" s="162">
        <v>1160</v>
      </c>
      <c r="C85" s="174">
        <f>SUM(C86:C87)</f>
        <v>-144.1</v>
      </c>
      <c r="D85" s="174">
        <f>SUM(D86:D87)</f>
        <v>-668.6</v>
      </c>
      <c r="E85" s="174">
        <f>SUM(E86:E87)</f>
        <v>-520</v>
      </c>
      <c r="F85" s="174">
        <f>SUM(F86:F87)</f>
        <v>-668.6</v>
      </c>
      <c r="G85" s="164">
        <f t="shared" si="8"/>
        <v>-148.60000000000002</v>
      </c>
      <c r="H85" s="165">
        <f t="shared" si="9"/>
        <v>128.57692307692307</v>
      </c>
      <c r="I85" s="178"/>
    </row>
    <row r="86" spans="1:9" ht="19.5" customHeight="1">
      <c r="A86" s="166" t="s">
        <v>60</v>
      </c>
      <c r="B86" s="162">
        <v>1161</v>
      </c>
      <c r="C86" s="164" t="s">
        <v>204</v>
      </c>
      <c r="D86" s="164" t="s">
        <v>204</v>
      </c>
      <c r="E86" s="164" t="s">
        <v>204</v>
      </c>
      <c r="F86" s="164" t="s">
        <v>204</v>
      </c>
      <c r="G86" s="164"/>
      <c r="H86" s="165" t="e">
        <f t="shared" si="9"/>
        <v>#VALUE!</v>
      </c>
      <c r="I86" s="178"/>
    </row>
    <row r="87" spans="1:9" ht="34.5" customHeight="1">
      <c r="A87" s="166" t="s">
        <v>249</v>
      </c>
      <c r="B87" s="162">
        <v>1162</v>
      </c>
      <c r="C87" s="164">
        <v>-144.1</v>
      </c>
      <c r="D87" s="316">
        <f>-668.6</f>
        <v>-668.6</v>
      </c>
      <c r="E87" s="316">
        <v>-520</v>
      </c>
      <c r="F87" s="316">
        <v>-668.6</v>
      </c>
      <c r="G87" s="164">
        <f t="shared" si="8"/>
        <v>-148.60000000000002</v>
      </c>
      <c r="H87" s="165">
        <f t="shared" si="9"/>
        <v>128.57692307692307</v>
      </c>
      <c r="I87" s="178" t="s">
        <v>504</v>
      </c>
    </row>
    <row r="88" spans="1:9" s="58" customFormat="1" ht="27.75" customHeight="1">
      <c r="A88" s="161" t="s">
        <v>73</v>
      </c>
      <c r="B88" s="171">
        <v>1170</v>
      </c>
      <c r="C88" s="172">
        <f>SUM(C77,C78,C79,C80,C81,C82,C85)</f>
        <v>3630.4</v>
      </c>
      <c r="D88" s="172">
        <f>SUM(D77,D78,D79,D80,D81,D82,D85)</f>
        <v>-2291.2000000000007</v>
      </c>
      <c r="E88" s="172">
        <f>SUM(E77,E78,E79,E80,E81,E82,E85)</f>
        <v>-3990</v>
      </c>
      <c r="F88" s="172">
        <f>SUM(F77,F78,F79,F80,F81,F82,F85)</f>
        <v>-2291.2000000000007</v>
      </c>
      <c r="G88" s="163">
        <f t="shared" si="8"/>
        <v>1698.7999999999993</v>
      </c>
      <c r="H88" s="173">
        <f t="shared" si="9"/>
        <v>57.42355889724312</v>
      </c>
      <c r="I88" s="183"/>
    </row>
    <row r="89" spans="1:9" ht="19.5" customHeight="1">
      <c r="A89" s="166" t="s">
        <v>74</v>
      </c>
      <c r="B89" s="167">
        <v>1180</v>
      </c>
      <c r="C89" s="164" t="s">
        <v>204</v>
      </c>
      <c r="D89" s="164" t="s">
        <v>204</v>
      </c>
      <c r="E89" s="164" t="s">
        <v>204</v>
      </c>
      <c r="F89" s="164" t="s">
        <v>204</v>
      </c>
      <c r="G89" s="164" t="e">
        <f t="shared" si="8"/>
        <v>#VALUE!</v>
      </c>
      <c r="H89" s="165" t="e">
        <f aca="true" t="shared" si="10" ref="H89:H115">(F89/E89)*100</f>
        <v>#VALUE!</v>
      </c>
      <c r="I89" s="176"/>
    </row>
    <row r="90" spans="1:9" ht="19.5" customHeight="1">
      <c r="A90" s="166" t="s">
        <v>75</v>
      </c>
      <c r="B90" s="167">
        <v>1181</v>
      </c>
      <c r="C90" s="164"/>
      <c r="D90" s="164"/>
      <c r="E90" s="164"/>
      <c r="F90" s="164"/>
      <c r="G90" s="164"/>
      <c r="H90" s="165" t="e">
        <f t="shared" si="10"/>
        <v>#DIV/0!</v>
      </c>
      <c r="I90" s="176"/>
    </row>
    <row r="91" spans="1:9" ht="19.5" customHeight="1">
      <c r="A91" s="166" t="s">
        <v>76</v>
      </c>
      <c r="B91" s="162">
        <v>1190</v>
      </c>
      <c r="C91" s="164"/>
      <c r="D91" s="164"/>
      <c r="E91" s="164"/>
      <c r="F91" s="164"/>
      <c r="G91" s="164"/>
      <c r="H91" s="165" t="e">
        <f t="shared" si="10"/>
        <v>#DIV/0!</v>
      </c>
      <c r="I91" s="176"/>
    </row>
    <row r="92" spans="1:9" ht="19.5" customHeight="1">
      <c r="A92" s="166" t="s">
        <v>77</v>
      </c>
      <c r="B92" s="162">
        <v>1191</v>
      </c>
      <c r="C92" s="164" t="s">
        <v>204</v>
      </c>
      <c r="D92" s="164" t="s">
        <v>204</v>
      </c>
      <c r="E92" s="164" t="s">
        <v>204</v>
      </c>
      <c r="F92" s="164" t="s">
        <v>204</v>
      </c>
      <c r="G92" s="164" t="e">
        <f t="shared" si="8"/>
        <v>#VALUE!</v>
      </c>
      <c r="H92" s="165" t="e">
        <f t="shared" si="10"/>
        <v>#VALUE!</v>
      </c>
      <c r="I92" s="176"/>
    </row>
    <row r="93" spans="1:9" s="58" customFormat="1" ht="30" customHeight="1">
      <c r="A93" s="161" t="s">
        <v>250</v>
      </c>
      <c r="B93" s="171">
        <v>1200</v>
      </c>
      <c r="C93" s="172">
        <f>SUM(C88,C89,C90,C91,C92)</f>
        <v>3630.4</v>
      </c>
      <c r="D93" s="172">
        <f>SUM(D88,D89,D90,D91,D92)</f>
        <v>-2291.2000000000007</v>
      </c>
      <c r="E93" s="172">
        <f>SUM(E88,E89,E90,E91,E92)</f>
        <v>-3990</v>
      </c>
      <c r="F93" s="172">
        <f>SUM(F88,F89,F90,F91,F92)</f>
        <v>-2291.2000000000007</v>
      </c>
      <c r="G93" s="163">
        <f t="shared" si="8"/>
        <v>1698.7999999999993</v>
      </c>
      <c r="H93" s="173">
        <f t="shared" si="10"/>
        <v>57.42355889724312</v>
      </c>
      <c r="I93" s="183"/>
    </row>
    <row r="94" spans="1:9" ht="19.5" customHeight="1">
      <c r="A94" s="166" t="s">
        <v>251</v>
      </c>
      <c r="B94" s="162">
        <v>1201</v>
      </c>
      <c r="C94" s="164"/>
      <c r="D94" s="164"/>
      <c r="E94" s="324"/>
      <c r="F94" s="324"/>
      <c r="G94" s="164">
        <f t="shared" si="8"/>
        <v>0</v>
      </c>
      <c r="H94" s="165" t="e">
        <f t="shared" si="10"/>
        <v>#DIV/0!</v>
      </c>
      <c r="I94" s="176"/>
    </row>
    <row r="95" spans="1:9" ht="19.5" customHeight="1">
      <c r="A95" s="166" t="s">
        <v>252</v>
      </c>
      <c r="B95" s="162">
        <v>1202</v>
      </c>
      <c r="C95" s="164" t="s">
        <v>204</v>
      </c>
      <c r="D95" s="164">
        <v>-2291.2</v>
      </c>
      <c r="E95" s="324">
        <v>-3990</v>
      </c>
      <c r="F95" s="324">
        <v>-2291.2</v>
      </c>
      <c r="G95" s="164">
        <f t="shared" si="8"/>
        <v>1698.8000000000002</v>
      </c>
      <c r="H95" s="165">
        <f t="shared" si="10"/>
        <v>57.4235588972431</v>
      </c>
      <c r="I95" s="176"/>
    </row>
    <row r="96" spans="1:9" ht="28.5" customHeight="1">
      <c r="A96" s="161" t="s">
        <v>495</v>
      </c>
      <c r="B96" s="162">
        <v>1210</v>
      </c>
      <c r="C96" s="184">
        <f>SUM(C7,C55,C78,C80,C82,C90,C91)</f>
        <v>26604.399999999998</v>
      </c>
      <c r="D96" s="184">
        <f>SUM(D7,D55,D78,D80,D82,D90,D91)</f>
        <v>38868.799999999996</v>
      </c>
      <c r="E96" s="184">
        <f>SUM(E7,E55,E78,E80,E82,E90,E91)</f>
        <v>44210</v>
      </c>
      <c r="F96" s="184">
        <f>SUM(F7,F55,F78,F80,F82,F90,F91)</f>
        <v>38868.799999999996</v>
      </c>
      <c r="G96" s="163">
        <f t="shared" si="8"/>
        <v>-5341.200000000004</v>
      </c>
      <c r="H96" s="173">
        <f t="shared" si="10"/>
        <v>87.91857045917212</v>
      </c>
      <c r="I96" s="176"/>
    </row>
    <row r="97" spans="1:9" ht="36" customHeight="1">
      <c r="A97" s="161" t="s">
        <v>494</v>
      </c>
      <c r="B97" s="162">
        <v>1220</v>
      </c>
      <c r="C97" s="184">
        <f>SUM(C8,C21,C47,C63,C79,C81,C85,C89,C92)</f>
        <v>-22973.999999999996</v>
      </c>
      <c r="D97" s="184">
        <f>SUM(D8,D21,D47,D63,D79,D81,D85,D89,D92)</f>
        <v>-41160</v>
      </c>
      <c r="E97" s="184">
        <f>SUM(E8,E21,E47,E63,E79,E81,E85,E89,E92)</f>
        <v>-48200</v>
      </c>
      <c r="F97" s="184">
        <f>SUM(F8,F21,F47,F63,F79,F81,F85,F89,F92)</f>
        <v>-41160</v>
      </c>
      <c r="G97" s="163">
        <f t="shared" si="8"/>
        <v>7040</v>
      </c>
      <c r="H97" s="173">
        <f t="shared" si="10"/>
        <v>85.39419087136929</v>
      </c>
      <c r="I97" s="176"/>
    </row>
    <row r="98" spans="1:9" ht="19.5" customHeight="1">
      <c r="A98" s="166" t="s">
        <v>83</v>
      </c>
      <c r="B98" s="162">
        <v>1230</v>
      </c>
      <c r="C98" s="164"/>
      <c r="D98" s="164"/>
      <c r="E98" s="164"/>
      <c r="F98" s="164"/>
      <c r="G98" s="164">
        <f t="shared" si="8"/>
        <v>0</v>
      </c>
      <c r="H98" s="165" t="e">
        <f t="shared" si="10"/>
        <v>#DIV/0!</v>
      </c>
      <c r="I98" s="176"/>
    </row>
    <row r="99" spans="1:9" ht="24.75" customHeight="1">
      <c r="A99" s="366" t="s">
        <v>253</v>
      </c>
      <c r="B99" s="366"/>
      <c r="C99" s="366"/>
      <c r="D99" s="366"/>
      <c r="E99" s="366"/>
      <c r="F99" s="366"/>
      <c r="G99" s="366"/>
      <c r="H99" s="366"/>
      <c r="I99" s="366"/>
    </row>
    <row r="100" spans="1:9" ht="27" customHeight="1">
      <c r="A100" s="166" t="s">
        <v>254</v>
      </c>
      <c r="B100" s="162">
        <v>1300</v>
      </c>
      <c r="C100" s="185">
        <f>C77</f>
        <v>3630.4</v>
      </c>
      <c r="D100" s="185">
        <f>D77</f>
        <v>-2291.2000000000007</v>
      </c>
      <c r="E100" s="185">
        <f>E77</f>
        <v>-3990</v>
      </c>
      <c r="F100" s="185">
        <f>F77</f>
        <v>-2291.2000000000007</v>
      </c>
      <c r="G100" s="168">
        <f aca="true" t="shared" si="11" ref="G100:G106">F100-E100</f>
        <v>1698.7999999999993</v>
      </c>
      <c r="H100" s="169">
        <f t="shared" si="10"/>
        <v>57.42355889724312</v>
      </c>
      <c r="I100" s="176"/>
    </row>
    <row r="101" spans="1:9" ht="27" customHeight="1">
      <c r="A101" s="166" t="s">
        <v>255</v>
      </c>
      <c r="B101" s="162">
        <v>1301</v>
      </c>
      <c r="C101" s="185">
        <f>C113</f>
        <v>858.7</v>
      </c>
      <c r="D101" s="185">
        <f>D113</f>
        <v>1401</v>
      </c>
      <c r="E101" s="185">
        <f>E113</f>
        <v>1700</v>
      </c>
      <c r="F101" s="185">
        <f>F113</f>
        <v>1401</v>
      </c>
      <c r="G101" s="168">
        <f t="shared" si="11"/>
        <v>-299</v>
      </c>
      <c r="H101" s="169">
        <f t="shared" si="10"/>
        <v>82.41176470588235</v>
      </c>
      <c r="I101" s="176"/>
    </row>
    <row r="102" spans="1:9" ht="27" customHeight="1">
      <c r="A102" s="166" t="s">
        <v>256</v>
      </c>
      <c r="B102" s="162">
        <v>1302</v>
      </c>
      <c r="C102" s="185">
        <f>C56</f>
        <v>0</v>
      </c>
      <c r="D102" s="185">
        <f>D56</f>
        <v>0</v>
      </c>
      <c r="E102" s="185">
        <f>E56</f>
        <v>0</v>
      </c>
      <c r="F102" s="185">
        <f>F56</f>
        <v>0</v>
      </c>
      <c r="G102" s="168">
        <f t="shared" si="11"/>
        <v>0</v>
      </c>
      <c r="H102" s="169" t="e">
        <f t="shared" si="10"/>
        <v>#DIV/0!</v>
      </c>
      <c r="I102" s="176"/>
    </row>
    <row r="103" spans="1:9" ht="27" customHeight="1">
      <c r="A103" s="166" t="s">
        <v>257</v>
      </c>
      <c r="B103" s="162">
        <v>1303</v>
      </c>
      <c r="C103" s="185" t="str">
        <f>C64</f>
        <v>(    )</v>
      </c>
      <c r="D103" s="185" t="str">
        <f>D64</f>
        <v>(    )</v>
      </c>
      <c r="E103" s="185" t="str">
        <f>E64</f>
        <v>(    )</v>
      </c>
      <c r="F103" s="185" t="str">
        <f>F64</f>
        <v>(    )</v>
      </c>
      <c r="G103" s="168" t="e">
        <f t="shared" si="11"/>
        <v>#VALUE!</v>
      </c>
      <c r="H103" s="169" t="e">
        <f t="shared" si="10"/>
        <v>#VALUE!</v>
      </c>
      <c r="I103" s="176"/>
    </row>
    <row r="104" spans="1:9" ht="27" customHeight="1">
      <c r="A104" s="166" t="s">
        <v>258</v>
      </c>
      <c r="B104" s="162">
        <v>1304</v>
      </c>
      <c r="C104" s="185">
        <f>C57</f>
        <v>0</v>
      </c>
      <c r="D104" s="185">
        <f>D57</f>
        <v>0</v>
      </c>
      <c r="E104" s="185">
        <f>E57</f>
        <v>0</v>
      </c>
      <c r="F104" s="185">
        <f>F57</f>
        <v>0</v>
      </c>
      <c r="G104" s="168"/>
      <c r="H104" s="169" t="e">
        <f t="shared" si="10"/>
        <v>#DIV/0!</v>
      </c>
      <c r="I104" s="176"/>
    </row>
    <row r="105" spans="1:9" ht="27" customHeight="1">
      <c r="A105" s="166" t="s">
        <v>259</v>
      </c>
      <c r="B105" s="162">
        <v>1305</v>
      </c>
      <c r="C105" s="185" t="str">
        <f>C65</f>
        <v>(    )</v>
      </c>
      <c r="D105" s="185" t="str">
        <f>D65</f>
        <v>(    )</v>
      </c>
      <c r="E105" s="185" t="str">
        <f>E65</f>
        <v>(    )</v>
      </c>
      <c r="F105" s="185" t="str">
        <f>F65</f>
        <v>(    )</v>
      </c>
      <c r="G105" s="168" t="e">
        <f t="shared" si="11"/>
        <v>#VALUE!</v>
      </c>
      <c r="H105" s="169" t="e">
        <f t="shared" si="10"/>
        <v>#VALUE!</v>
      </c>
      <c r="I105" s="176"/>
    </row>
    <row r="106" spans="1:9" s="58" customFormat="1" ht="27" customHeight="1">
      <c r="A106" s="161" t="s">
        <v>65</v>
      </c>
      <c r="B106" s="171">
        <v>1310</v>
      </c>
      <c r="C106" s="186" t="e">
        <f>C100+C101-C102-C103-C104-C105</f>
        <v>#VALUE!</v>
      </c>
      <c r="D106" s="186" t="e">
        <f>D100+D101-D102-D103-D104-D105</f>
        <v>#VALUE!</v>
      </c>
      <c r="E106" s="186" t="e">
        <f>E100+E101-E102-E103-E104-E105</f>
        <v>#VALUE!</v>
      </c>
      <c r="F106" s="186" t="e">
        <f>F100+F101-F102-F103-F104-F105</f>
        <v>#VALUE!</v>
      </c>
      <c r="G106" s="187" t="e">
        <f t="shared" si="11"/>
        <v>#VALUE!</v>
      </c>
      <c r="H106" s="188" t="e">
        <f t="shared" si="10"/>
        <v>#VALUE!</v>
      </c>
      <c r="I106" s="183"/>
    </row>
    <row r="107" spans="1:9" s="58" customFormat="1" ht="21.75" customHeight="1">
      <c r="A107" s="367" t="s">
        <v>84</v>
      </c>
      <c r="B107" s="368"/>
      <c r="C107" s="368"/>
      <c r="D107" s="368"/>
      <c r="E107" s="368"/>
      <c r="F107" s="368"/>
      <c r="G107" s="368"/>
      <c r="H107" s="368"/>
      <c r="I107" s="369"/>
    </row>
    <row r="108" spans="1:9" s="58" customFormat="1" ht="27" customHeight="1">
      <c r="A108" s="166" t="s">
        <v>85</v>
      </c>
      <c r="B108" s="162">
        <v>1400</v>
      </c>
      <c r="C108" s="189">
        <f>C109+C110</f>
        <v>1224.1000000000001</v>
      </c>
      <c r="D108" s="189">
        <f>D109+D110</f>
        <v>6815.2</v>
      </c>
      <c r="E108" s="189">
        <f>E109+E110</f>
        <v>10400</v>
      </c>
      <c r="F108" s="189">
        <f>F109+F110</f>
        <v>6815.2</v>
      </c>
      <c r="G108" s="189">
        <f aca="true" t="shared" si="12" ref="G108:G115">F108-E108</f>
        <v>-3584.8</v>
      </c>
      <c r="H108" s="190">
        <f t="shared" si="10"/>
        <v>65.53076923076922</v>
      </c>
      <c r="I108" s="176"/>
    </row>
    <row r="109" spans="1:9" s="58" customFormat="1" ht="27" customHeight="1">
      <c r="A109" s="166" t="s">
        <v>86</v>
      </c>
      <c r="B109" s="191">
        <v>1401</v>
      </c>
      <c r="C109" s="189">
        <v>1209.9</v>
      </c>
      <c r="D109" s="189">
        <v>6815.2</v>
      </c>
      <c r="E109" s="189">
        <v>10400</v>
      </c>
      <c r="F109" s="189">
        <v>6815.2</v>
      </c>
      <c r="G109" s="189">
        <f t="shared" si="12"/>
        <v>-3584.8</v>
      </c>
      <c r="H109" s="190">
        <f t="shared" si="10"/>
        <v>65.53076923076922</v>
      </c>
      <c r="I109" s="176"/>
    </row>
    <row r="110" spans="1:9" s="58" customFormat="1" ht="27" customHeight="1">
      <c r="A110" s="166" t="s">
        <v>87</v>
      </c>
      <c r="B110" s="191">
        <v>1402</v>
      </c>
      <c r="C110" s="189">
        <v>14.2</v>
      </c>
      <c r="D110" s="189">
        <v>0</v>
      </c>
      <c r="E110" s="189">
        <v>0</v>
      </c>
      <c r="F110" s="189">
        <v>0</v>
      </c>
      <c r="G110" s="189">
        <f t="shared" si="12"/>
        <v>0</v>
      </c>
      <c r="H110" s="190" t="e">
        <f t="shared" si="10"/>
        <v>#DIV/0!</v>
      </c>
      <c r="I110" s="176"/>
    </row>
    <row r="111" spans="1:9" s="58" customFormat="1" ht="27" customHeight="1">
      <c r="A111" s="166" t="s">
        <v>88</v>
      </c>
      <c r="B111" s="191">
        <v>1410</v>
      </c>
      <c r="C111" s="189">
        <v>12803.8</v>
      </c>
      <c r="D111" s="189">
        <v>20488.7</v>
      </c>
      <c r="E111" s="189">
        <v>20350</v>
      </c>
      <c r="F111" s="189">
        <v>20488.7</v>
      </c>
      <c r="G111" s="189">
        <f t="shared" si="12"/>
        <v>138.70000000000073</v>
      </c>
      <c r="H111" s="190">
        <f t="shared" si="10"/>
        <v>100.68157248157247</v>
      </c>
      <c r="I111" s="176"/>
    </row>
    <row r="112" spans="1:9" s="58" customFormat="1" ht="27" customHeight="1">
      <c r="A112" s="166" t="s">
        <v>89</v>
      </c>
      <c r="B112" s="191">
        <v>1420</v>
      </c>
      <c r="C112" s="189">
        <v>2709.1</v>
      </c>
      <c r="D112" s="189">
        <v>4345.8</v>
      </c>
      <c r="E112" s="189">
        <v>4380</v>
      </c>
      <c r="F112" s="189">
        <v>4345.8</v>
      </c>
      <c r="G112" s="189">
        <f t="shared" si="12"/>
        <v>-34.19999999999982</v>
      </c>
      <c r="H112" s="190">
        <f t="shared" si="10"/>
        <v>99.21917808219179</v>
      </c>
      <c r="I112" s="176"/>
    </row>
    <row r="113" spans="1:9" s="58" customFormat="1" ht="27" customHeight="1">
      <c r="A113" s="166" t="s">
        <v>90</v>
      </c>
      <c r="B113" s="191">
        <v>1430</v>
      </c>
      <c r="C113" s="189">
        <v>858.7</v>
      </c>
      <c r="D113" s="189">
        <v>1401</v>
      </c>
      <c r="E113" s="189">
        <v>1700</v>
      </c>
      <c r="F113" s="189">
        <v>1401</v>
      </c>
      <c r="G113" s="189">
        <f t="shared" si="12"/>
        <v>-299</v>
      </c>
      <c r="H113" s="190">
        <f t="shared" si="10"/>
        <v>82.41176470588235</v>
      </c>
      <c r="I113" s="176"/>
    </row>
    <row r="114" spans="1:9" s="58" customFormat="1" ht="57.75" customHeight="1">
      <c r="A114" s="166" t="s">
        <v>260</v>
      </c>
      <c r="B114" s="191">
        <v>1440</v>
      </c>
      <c r="C114" s="189">
        <v>5517.2</v>
      </c>
      <c r="D114" s="189">
        <v>8107.3</v>
      </c>
      <c r="E114" s="189">
        <v>11370</v>
      </c>
      <c r="F114" s="189">
        <v>8107.3</v>
      </c>
      <c r="G114" s="189">
        <f t="shared" si="12"/>
        <v>-3262.7</v>
      </c>
      <c r="H114" s="190">
        <f t="shared" si="10"/>
        <v>71.30430958663149</v>
      </c>
      <c r="I114" s="176"/>
    </row>
    <row r="115" spans="1:9" s="58" customFormat="1" ht="30" customHeight="1">
      <c r="A115" s="161" t="s">
        <v>92</v>
      </c>
      <c r="B115" s="192">
        <v>1450</v>
      </c>
      <c r="C115" s="193">
        <f>SUM(C108,C111:C114)</f>
        <v>23112.9</v>
      </c>
      <c r="D115" s="193">
        <f>SUM(D108,D111:D114)</f>
        <v>41158</v>
      </c>
      <c r="E115" s="193">
        <f>SUM(E108,E111:E114)</f>
        <v>48200</v>
      </c>
      <c r="F115" s="193">
        <f>SUM(F108,F111:F114)</f>
        <v>41158</v>
      </c>
      <c r="G115" s="194">
        <f t="shared" si="12"/>
        <v>-7042</v>
      </c>
      <c r="H115" s="195">
        <f t="shared" si="10"/>
        <v>85.39004149377594</v>
      </c>
      <c r="I115" s="183"/>
    </row>
    <row r="116" ht="10.5" customHeight="1">
      <c r="A116" s="63"/>
    </row>
    <row r="117" spans="1:10" ht="27.75" customHeight="1">
      <c r="A117" s="98" t="s">
        <v>193</v>
      </c>
      <c r="C117" s="370" t="s">
        <v>194</v>
      </c>
      <c r="D117" s="370"/>
      <c r="E117" s="99"/>
      <c r="F117" s="371"/>
      <c r="G117" s="371"/>
      <c r="H117" s="371"/>
      <c r="I117" s="357" t="s">
        <v>502</v>
      </c>
      <c r="J117" s="357"/>
    </row>
    <row r="118" spans="1:8" s="6" customFormat="1" ht="18.75">
      <c r="A118" s="100" t="s">
        <v>195</v>
      </c>
      <c r="B118" s="56"/>
      <c r="C118" s="331" t="s">
        <v>261</v>
      </c>
      <c r="D118" s="331"/>
      <c r="E118" s="56"/>
      <c r="F118" s="358"/>
      <c r="G118" s="358"/>
      <c r="H118" s="358"/>
    </row>
    <row r="119" ht="18.75">
      <c r="A119" s="63"/>
    </row>
    <row r="120" ht="18.75">
      <c r="A120" s="63"/>
    </row>
    <row r="121" ht="18.75">
      <c r="A121" s="63"/>
    </row>
    <row r="122" ht="18.75">
      <c r="A122" s="63"/>
    </row>
    <row r="123" ht="18.75">
      <c r="A123" s="63"/>
    </row>
    <row r="124" ht="18.75">
      <c r="A124" s="63"/>
    </row>
    <row r="125" ht="18.75">
      <c r="A125" s="63"/>
    </row>
    <row r="126" ht="18.75">
      <c r="A126" s="63"/>
    </row>
    <row r="127" ht="18.75">
      <c r="A127" s="63"/>
    </row>
    <row r="128" ht="18.75">
      <c r="A128" s="63"/>
    </row>
    <row r="129" ht="18.75">
      <c r="A129" s="63"/>
    </row>
    <row r="130" ht="18.75">
      <c r="A130" s="63"/>
    </row>
    <row r="131" ht="18.75">
      <c r="A131" s="63"/>
    </row>
    <row r="132" ht="18.75">
      <c r="A132" s="63"/>
    </row>
    <row r="133" ht="18.75">
      <c r="A133" s="63"/>
    </row>
    <row r="134" ht="18.75">
      <c r="A134" s="63"/>
    </row>
    <row r="135" ht="18.75">
      <c r="A135" s="63"/>
    </row>
    <row r="136" ht="18.75">
      <c r="A136" s="63"/>
    </row>
    <row r="137" ht="18.75">
      <c r="A137" s="63"/>
    </row>
    <row r="138" ht="18.75">
      <c r="A138" s="63"/>
    </row>
    <row r="139" ht="18.75">
      <c r="A139" s="63"/>
    </row>
    <row r="140" ht="18.75">
      <c r="A140" s="63"/>
    </row>
    <row r="141" ht="18.75">
      <c r="A141" s="63"/>
    </row>
    <row r="142" ht="18.75">
      <c r="A142" s="63"/>
    </row>
    <row r="143" ht="18.75">
      <c r="A143" s="63"/>
    </row>
    <row r="144" ht="18.75">
      <c r="A144" s="63"/>
    </row>
    <row r="145" ht="18.75">
      <c r="A145" s="63"/>
    </row>
    <row r="146" ht="18.75">
      <c r="A146" s="63"/>
    </row>
    <row r="147" ht="18.75">
      <c r="A147" s="63"/>
    </row>
    <row r="148" ht="18.75">
      <c r="A148" s="63"/>
    </row>
    <row r="149" ht="18.75">
      <c r="A149" s="63"/>
    </row>
    <row r="150" ht="18.75">
      <c r="A150" s="63"/>
    </row>
    <row r="151" ht="18.75">
      <c r="A151" s="63"/>
    </row>
    <row r="152" ht="18.75">
      <c r="A152" s="63"/>
    </row>
    <row r="153" ht="18.75">
      <c r="A153" s="63"/>
    </row>
    <row r="154" ht="18.75">
      <c r="A154" s="63"/>
    </row>
    <row r="155" ht="18.75">
      <c r="A155" s="63"/>
    </row>
    <row r="156" ht="18.75">
      <c r="A156" s="63"/>
    </row>
    <row r="157" ht="18.75">
      <c r="A157" s="63"/>
    </row>
    <row r="158" ht="18.75">
      <c r="A158" s="63"/>
    </row>
    <row r="159" ht="18.75">
      <c r="A159" s="63"/>
    </row>
    <row r="160" ht="18.75">
      <c r="A160" s="63"/>
    </row>
    <row r="161" ht="18.75">
      <c r="A161" s="63"/>
    </row>
    <row r="162" ht="18.75">
      <c r="A162" s="63"/>
    </row>
    <row r="163" ht="18.75">
      <c r="A163" s="63"/>
    </row>
    <row r="164" ht="18.75">
      <c r="A164" s="63"/>
    </row>
    <row r="165" ht="18.75">
      <c r="A165" s="63"/>
    </row>
    <row r="166" ht="18.75">
      <c r="A166" s="63"/>
    </row>
    <row r="167" ht="18.75">
      <c r="A167" s="63"/>
    </row>
    <row r="168" ht="18.75">
      <c r="A168" s="63"/>
    </row>
    <row r="169" ht="18.75">
      <c r="A169" s="63"/>
    </row>
    <row r="170" ht="18.75">
      <c r="A170" s="63"/>
    </row>
    <row r="171" ht="18.75">
      <c r="A171" s="63"/>
    </row>
    <row r="172" ht="18.75">
      <c r="A172" s="63"/>
    </row>
    <row r="173" ht="18.75">
      <c r="A173" s="63"/>
    </row>
    <row r="174" ht="18.75">
      <c r="A174" s="63"/>
    </row>
    <row r="175" ht="18.75">
      <c r="A175" s="63"/>
    </row>
    <row r="176" ht="18.75">
      <c r="A176" s="63"/>
    </row>
    <row r="177" ht="18.75">
      <c r="A177" s="109"/>
    </row>
    <row r="178" ht="18.75">
      <c r="A178" s="109"/>
    </row>
    <row r="179" ht="18.75">
      <c r="A179" s="109"/>
    </row>
    <row r="180" ht="18.75">
      <c r="A180" s="109"/>
    </row>
    <row r="181" ht="18.75">
      <c r="A181" s="109"/>
    </row>
    <row r="182" ht="18.75">
      <c r="A182" s="109"/>
    </row>
    <row r="183" ht="18.75">
      <c r="A183" s="109"/>
    </row>
    <row r="184" ht="18.75">
      <c r="A184" s="109"/>
    </row>
    <row r="185" ht="18.75">
      <c r="A185" s="109"/>
    </row>
    <row r="186" ht="18.75">
      <c r="A186" s="109"/>
    </row>
    <row r="187" ht="18.75">
      <c r="A187" s="109"/>
    </row>
    <row r="188" ht="18.75">
      <c r="A188" s="109"/>
    </row>
    <row r="189" ht="18.75">
      <c r="A189" s="109"/>
    </row>
    <row r="190" ht="18.75">
      <c r="A190" s="109"/>
    </row>
    <row r="191" ht="18.75">
      <c r="A191" s="109"/>
    </row>
    <row r="192" ht="18.75">
      <c r="A192" s="109"/>
    </row>
    <row r="193" ht="18.75">
      <c r="A193" s="109"/>
    </row>
    <row r="194" ht="18.75">
      <c r="A194" s="109"/>
    </row>
    <row r="195" ht="18.75">
      <c r="A195" s="109"/>
    </row>
    <row r="196" ht="18.75">
      <c r="A196" s="109"/>
    </row>
    <row r="197" ht="18.75">
      <c r="A197" s="109"/>
    </row>
    <row r="198" ht="18.75">
      <c r="A198" s="109"/>
    </row>
    <row r="199" ht="18.75">
      <c r="A199" s="109"/>
    </row>
    <row r="200" ht="18.75">
      <c r="A200" s="109"/>
    </row>
    <row r="201" ht="18.75">
      <c r="A201" s="109"/>
    </row>
    <row r="202" ht="18.75">
      <c r="A202" s="109"/>
    </row>
    <row r="203" ht="18.75">
      <c r="A203" s="109"/>
    </row>
    <row r="204" ht="18.75">
      <c r="A204" s="109"/>
    </row>
    <row r="205" ht="18.75">
      <c r="A205" s="109"/>
    </row>
    <row r="206" ht="18.75">
      <c r="A206" s="109"/>
    </row>
    <row r="207" ht="18.75">
      <c r="A207" s="109"/>
    </row>
    <row r="208" ht="18.75">
      <c r="A208" s="109"/>
    </row>
    <row r="209" ht="18.75">
      <c r="A209" s="109"/>
    </row>
    <row r="210" ht="18.75">
      <c r="A210" s="109"/>
    </row>
    <row r="211" ht="18.75">
      <c r="A211" s="109"/>
    </row>
    <row r="212" ht="18.75">
      <c r="A212" s="109"/>
    </row>
    <row r="213" ht="18.75">
      <c r="A213" s="109"/>
    </row>
    <row r="214" ht="18.75">
      <c r="A214" s="109"/>
    </row>
    <row r="215" ht="18.75">
      <c r="A215" s="109"/>
    </row>
    <row r="216" ht="18.75">
      <c r="A216" s="109"/>
    </row>
    <row r="217" ht="18.75">
      <c r="A217" s="109"/>
    </row>
    <row r="218" ht="18.75">
      <c r="A218" s="109"/>
    </row>
    <row r="219" ht="18.75">
      <c r="A219" s="109"/>
    </row>
    <row r="220" ht="18.75">
      <c r="A220" s="109"/>
    </row>
    <row r="221" ht="18.75">
      <c r="A221" s="109"/>
    </row>
    <row r="222" ht="18.75">
      <c r="A222" s="109"/>
    </row>
    <row r="223" ht="18.75">
      <c r="A223" s="109"/>
    </row>
    <row r="224" ht="18.75">
      <c r="A224" s="109"/>
    </row>
    <row r="225" ht="18.75">
      <c r="A225" s="109"/>
    </row>
    <row r="226" ht="18.75">
      <c r="A226" s="109"/>
    </row>
    <row r="227" ht="18.75">
      <c r="A227" s="109"/>
    </row>
    <row r="228" ht="18.75">
      <c r="A228" s="109"/>
    </row>
    <row r="229" ht="18.75">
      <c r="A229" s="109"/>
    </row>
    <row r="230" ht="18.75">
      <c r="A230" s="109"/>
    </row>
    <row r="231" ht="18.75">
      <c r="A231" s="109"/>
    </row>
    <row r="232" ht="18.75">
      <c r="A232" s="109"/>
    </row>
    <row r="233" ht="18.75">
      <c r="A233" s="109"/>
    </row>
    <row r="234" ht="18.75">
      <c r="A234" s="109"/>
    </row>
    <row r="235" ht="18.75">
      <c r="A235" s="109"/>
    </row>
    <row r="236" ht="18.75">
      <c r="A236" s="109"/>
    </row>
    <row r="237" ht="18.75">
      <c r="A237" s="109"/>
    </row>
    <row r="238" ht="18.75">
      <c r="A238" s="109"/>
    </row>
    <row r="239" ht="18.75">
      <c r="A239" s="109"/>
    </row>
    <row r="240" ht="18.75">
      <c r="A240" s="109"/>
    </row>
    <row r="241" ht="18.75">
      <c r="A241" s="109"/>
    </row>
    <row r="242" ht="18.75">
      <c r="A242" s="109"/>
    </row>
    <row r="243" ht="18.75">
      <c r="A243" s="109"/>
    </row>
    <row r="244" ht="18.75">
      <c r="A244" s="109"/>
    </row>
    <row r="245" ht="18.75">
      <c r="A245" s="109"/>
    </row>
    <row r="246" ht="18.75">
      <c r="A246" s="109"/>
    </row>
    <row r="247" ht="18.75">
      <c r="A247" s="109"/>
    </row>
    <row r="248" ht="18.75">
      <c r="A248" s="109"/>
    </row>
    <row r="249" ht="18.75">
      <c r="A249" s="109"/>
    </row>
    <row r="250" ht="18.75">
      <c r="A250" s="109"/>
    </row>
    <row r="251" ht="18.75">
      <c r="A251" s="109"/>
    </row>
    <row r="252" ht="18.75">
      <c r="A252" s="109"/>
    </row>
    <row r="253" ht="18.75">
      <c r="A253" s="109"/>
    </row>
    <row r="254" ht="18.75">
      <c r="A254" s="109"/>
    </row>
    <row r="255" ht="18.75">
      <c r="A255" s="109"/>
    </row>
    <row r="256" ht="18.75">
      <c r="A256" s="109"/>
    </row>
    <row r="257" ht="18.75">
      <c r="A257" s="109"/>
    </row>
    <row r="258" ht="18.75">
      <c r="A258" s="109"/>
    </row>
    <row r="259" ht="18.75">
      <c r="A259" s="109"/>
    </row>
    <row r="260" ht="18.75">
      <c r="A260" s="109"/>
    </row>
    <row r="261" ht="18.75">
      <c r="A261" s="109"/>
    </row>
    <row r="262" ht="18.75">
      <c r="A262" s="109"/>
    </row>
    <row r="263" ht="18.75">
      <c r="A263" s="109"/>
    </row>
    <row r="264" ht="18.75">
      <c r="A264" s="109"/>
    </row>
    <row r="265" ht="18.75">
      <c r="A265" s="109"/>
    </row>
    <row r="266" ht="18.75">
      <c r="A266" s="109"/>
    </row>
    <row r="267" ht="18.75">
      <c r="A267" s="109"/>
    </row>
    <row r="268" ht="18.75">
      <c r="A268" s="109"/>
    </row>
    <row r="269" ht="18.75">
      <c r="A269" s="109"/>
    </row>
    <row r="270" ht="18.75">
      <c r="A270" s="109"/>
    </row>
    <row r="271" ht="18.75">
      <c r="A271" s="109"/>
    </row>
    <row r="272" ht="18.75">
      <c r="A272" s="109"/>
    </row>
    <row r="273" ht="18.75">
      <c r="A273" s="109"/>
    </row>
    <row r="274" ht="18.75">
      <c r="A274" s="109"/>
    </row>
    <row r="275" ht="18.75">
      <c r="A275" s="109"/>
    </row>
    <row r="276" ht="18.75">
      <c r="A276" s="109"/>
    </row>
    <row r="277" ht="18.75">
      <c r="A277" s="109"/>
    </row>
    <row r="278" ht="18.75">
      <c r="A278" s="109"/>
    </row>
    <row r="279" ht="18.75">
      <c r="A279" s="109"/>
    </row>
    <row r="280" ht="18.75">
      <c r="A280" s="109"/>
    </row>
    <row r="281" ht="18.75">
      <c r="A281" s="109"/>
    </row>
    <row r="282" ht="18.75">
      <c r="A282" s="109"/>
    </row>
    <row r="283" ht="18.75">
      <c r="A283" s="109"/>
    </row>
    <row r="284" ht="18.75">
      <c r="A284" s="109"/>
    </row>
    <row r="285" ht="18.75">
      <c r="A285" s="109"/>
    </row>
    <row r="286" ht="18.75">
      <c r="A286" s="109"/>
    </row>
    <row r="287" ht="18.75">
      <c r="A287" s="109"/>
    </row>
    <row r="288" ht="18.75">
      <c r="A288" s="109"/>
    </row>
    <row r="289" ht="18.75">
      <c r="A289" s="109"/>
    </row>
    <row r="290" ht="18.75">
      <c r="A290" s="109"/>
    </row>
    <row r="291" ht="18.75">
      <c r="A291" s="109"/>
    </row>
    <row r="292" ht="18.75">
      <c r="A292" s="109"/>
    </row>
    <row r="293" ht="18.75">
      <c r="A293" s="109"/>
    </row>
    <row r="294" ht="18.75">
      <c r="A294" s="109"/>
    </row>
    <row r="295" ht="18.75">
      <c r="A295" s="109"/>
    </row>
    <row r="296" ht="18.75">
      <c r="A296" s="109"/>
    </row>
    <row r="297" ht="18.75">
      <c r="A297" s="109"/>
    </row>
    <row r="298" ht="18.75">
      <c r="A298" s="109"/>
    </row>
    <row r="299" ht="18.75">
      <c r="A299" s="109"/>
    </row>
    <row r="300" ht="18.75">
      <c r="A300" s="109"/>
    </row>
    <row r="301" ht="18.75">
      <c r="A301" s="109"/>
    </row>
    <row r="302" ht="18.75">
      <c r="A302" s="109"/>
    </row>
    <row r="303" ht="18.75">
      <c r="A303" s="109"/>
    </row>
    <row r="304" ht="18.75">
      <c r="A304" s="109"/>
    </row>
    <row r="305" ht="18.75">
      <c r="A305" s="109"/>
    </row>
    <row r="306" ht="18.75">
      <c r="A306" s="109"/>
    </row>
    <row r="307" ht="18.75">
      <c r="A307" s="109"/>
    </row>
    <row r="308" ht="18.75">
      <c r="A308" s="109"/>
    </row>
    <row r="309" ht="18.75">
      <c r="A309" s="109"/>
    </row>
    <row r="310" ht="18.75">
      <c r="A310" s="109"/>
    </row>
    <row r="311" ht="18.75">
      <c r="A311" s="109"/>
    </row>
    <row r="312" ht="18.75">
      <c r="A312" s="109"/>
    </row>
    <row r="313" ht="18.75">
      <c r="A313" s="109"/>
    </row>
    <row r="314" ht="18.75">
      <c r="A314" s="109"/>
    </row>
    <row r="315" ht="18.75">
      <c r="A315" s="109"/>
    </row>
    <row r="316" ht="18.75">
      <c r="A316" s="109"/>
    </row>
    <row r="317" ht="18.75">
      <c r="A317" s="109"/>
    </row>
    <row r="318" ht="18.75">
      <c r="A318" s="109"/>
    </row>
    <row r="319" ht="18.75">
      <c r="A319" s="109"/>
    </row>
    <row r="320" ht="18.75">
      <c r="A320" s="109"/>
    </row>
    <row r="321" ht="18.75">
      <c r="A321" s="109"/>
    </row>
    <row r="322" ht="18.75">
      <c r="A322" s="109"/>
    </row>
    <row r="323" ht="18.75">
      <c r="A323" s="109"/>
    </row>
    <row r="324" ht="18.75">
      <c r="A324" s="109"/>
    </row>
    <row r="325" ht="18.75">
      <c r="A325" s="109"/>
    </row>
    <row r="326" ht="18.75">
      <c r="A326" s="109"/>
    </row>
    <row r="327" ht="18.75">
      <c r="A327" s="109"/>
    </row>
    <row r="328" ht="18.75">
      <c r="A328" s="109"/>
    </row>
    <row r="329" ht="18.75">
      <c r="A329" s="109"/>
    </row>
    <row r="330" ht="18.75">
      <c r="A330" s="109"/>
    </row>
    <row r="331" ht="18.75">
      <c r="A331" s="109"/>
    </row>
    <row r="332" ht="18.75">
      <c r="A332" s="109"/>
    </row>
    <row r="333" ht="18.75">
      <c r="A333" s="109"/>
    </row>
    <row r="334" ht="18.75">
      <c r="A334" s="109"/>
    </row>
    <row r="335" ht="18.75">
      <c r="A335" s="109"/>
    </row>
    <row r="336" ht="18.75">
      <c r="A336" s="109"/>
    </row>
    <row r="337" ht="18.75">
      <c r="A337" s="109"/>
    </row>
    <row r="338" ht="18.75">
      <c r="A338" s="109"/>
    </row>
    <row r="339" ht="18.75">
      <c r="A339" s="109"/>
    </row>
    <row r="340" ht="18.75">
      <c r="A340" s="109"/>
    </row>
    <row r="341" ht="18.75">
      <c r="A341" s="109"/>
    </row>
    <row r="342" ht="18.75">
      <c r="A342" s="109"/>
    </row>
    <row r="343" ht="18.75">
      <c r="A343" s="109"/>
    </row>
  </sheetData>
  <sheetProtection/>
  <mergeCells count="13">
    <mergeCell ref="I117:J117"/>
    <mergeCell ref="C117:D117"/>
    <mergeCell ref="F117:H117"/>
    <mergeCell ref="C118:D118"/>
    <mergeCell ref="F118:H118"/>
    <mergeCell ref="A3:A4"/>
    <mergeCell ref="B3:B4"/>
    <mergeCell ref="A1:I1"/>
    <mergeCell ref="C3:D3"/>
    <mergeCell ref="E3:I3"/>
    <mergeCell ref="A6:I6"/>
    <mergeCell ref="A99:I99"/>
    <mergeCell ref="A107:I107"/>
  </mergeCells>
  <printOptions/>
  <pageMargins left="0.708333333333333" right="0.236111111111111" top="0.786805555555556" bottom="0.786805555555556" header="0.19652777777777802" footer="0.118055555555556"/>
  <pageSetup horizontalDpi="600" verticalDpi="600" orientation="landscape" paperSize="9" scale="39" r:id="rId1"/>
  <headerFooter alignWithMargins="0">
    <oddHeader>&amp;C
&amp;"Times New Roman,обычный"&amp;14 5&amp;"Arial Cyr,обычный"&amp;10
&amp;R&amp;"Times New Roman,обычный"&amp;14Продовження додатка  3
Таблиця 1</oddHeader>
  </headerFooter>
  <ignoredErrors>
    <ignoredError sqref="H63 H47:H57 G47:G51 H106 H108:H115 G92:G95 G21:G42 G87:G89 G52:G54 G9:G14 G85 H64:H68 G77:G83 H8:H15 H77:H98 G64:G68 H101:H102 F106:G106 G103:G105 H103:H105 C106:E106 G20 H20:H42" evalError="1"/>
  </ignoredErrors>
</worksheet>
</file>

<file path=xl/worksheets/sheet3.xml><?xml version="1.0" encoding="utf-8"?>
<worksheet xmlns="http://schemas.openxmlformats.org/spreadsheetml/2006/main" xmlns:r="http://schemas.openxmlformats.org/officeDocument/2006/relationships">
  <sheetPr>
    <tabColor indexed="43"/>
  </sheetPr>
  <dimension ref="A1:J198"/>
  <sheetViews>
    <sheetView view="pageBreakPreview" zoomScaleNormal="75" zoomScaleSheetLayoutView="100" zoomScalePageLayoutView="0" workbookViewId="0" topLeftCell="A1">
      <pane xSplit="2" ySplit="4" topLeftCell="C5" activePane="bottomRight" state="frozen"/>
      <selection pane="topLeft" activeCell="A1" sqref="A1"/>
      <selection pane="topRight" activeCell="A1" sqref="A1"/>
      <selection pane="bottomLeft" activeCell="A1" sqref="A1"/>
      <selection pane="bottomRight" activeCell="D17" sqref="D17"/>
    </sheetView>
  </sheetViews>
  <sheetFormatPr defaultColWidth="9.00390625" defaultRowHeight="12.75"/>
  <cols>
    <col min="1" max="1" width="93.125" style="146" customWidth="1"/>
    <col min="2" max="2" width="15.25390625" style="145" customWidth="1"/>
    <col min="3" max="7" width="18.75390625" style="145" customWidth="1"/>
    <col min="8" max="8" width="15.00390625" style="145" customWidth="1"/>
    <col min="9" max="9" width="17.00390625" style="146" customWidth="1"/>
    <col min="10" max="10" width="9.625" style="146" customWidth="1"/>
    <col min="11" max="11" width="9.125" style="146" bestFit="1" customWidth="1"/>
    <col min="12" max="16384" width="9.125" style="146" customWidth="1"/>
  </cols>
  <sheetData>
    <row r="1" spans="1:8" ht="18.75">
      <c r="A1" s="372" t="s">
        <v>515</v>
      </c>
      <c r="B1" s="372"/>
      <c r="C1" s="372"/>
      <c r="D1" s="372"/>
      <c r="E1" s="372"/>
      <c r="F1" s="372"/>
      <c r="G1" s="372"/>
      <c r="H1" s="372"/>
    </row>
    <row r="2" spans="1:8" ht="18.75">
      <c r="A2" s="372"/>
      <c r="B2" s="372"/>
      <c r="C2" s="372"/>
      <c r="D2" s="372"/>
      <c r="E2" s="372"/>
      <c r="F2" s="372"/>
      <c r="G2" s="372"/>
      <c r="H2" s="372"/>
    </row>
    <row r="3" spans="1:8" ht="38.25" customHeight="1">
      <c r="A3" s="340" t="s">
        <v>38</v>
      </c>
      <c r="B3" s="377" t="s">
        <v>39</v>
      </c>
      <c r="C3" s="373" t="s">
        <v>197</v>
      </c>
      <c r="D3" s="373"/>
      <c r="E3" s="374" t="s">
        <v>41</v>
      </c>
      <c r="F3" s="374"/>
      <c r="G3" s="374"/>
      <c r="H3" s="374"/>
    </row>
    <row r="4" spans="1:8" ht="39" customHeight="1">
      <c r="A4" s="340"/>
      <c r="B4" s="377"/>
      <c r="C4" s="148" t="s">
        <v>520</v>
      </c>
      <c r="D4" s="148" t="s">
        <v>522</v>
      </c>
      <c r="E4" s="148" t="s">
        <v>44</v>
      </c>
      <c r="F4" s="148" t="s">
        <v>45</v>
      </c>
      <c r="G4" s="149" t="s">
        <v>46</v>
      </c>
      <c r="H4" s="149" t="s">
        <v>47</v>
      </c>
    </row>
    <row r="5" spans="1:8" ht="18.75">
      <c r="A5" s="102">
        <v>1</v>
      </c>
      <c r="B5" s="147">
        <v>2</v>
      </c>
      <c r="C5" s="102">
        <v>3</v>
      </c>
      <c r="D5" s="147">
        <v>4</v>
      </c>
      <c r="E5" s="102">
        <v>5</v>
      </c>
      <c r="F5" s="147">
        <v>6</v>
      </c>
      <c r="G5" s="102">
        <v>7</v>
      </c>
      <c r="H5" s="147">
        <v>8</v>
      </c>
    </row>
    <row r="6" spans="1:8" ht="24.75" customHeight="1">
      <c r="A6" s="375" t="s">
        <v>94</v>
      </c>
      <c r="B6" s="375"/>
      <c r="C6" s="375"/>
      <c r="D6" s="375"/>
      <c r="E6" s="375"/>
      <c r="F6" s="375"/>
      <c r="G6" s="375"/>
      <c r="H6" s="375"/>
    </row>
    <row r="7" spans="1:8" ht="42.75" customHeight="1">
      <c r="A7" s="151" t="s">
        <v>95</v>
      </c>
      <c r="B7" s="22">
        <v>2000</v>
      </c>
      <c r="C7" s="121">
        <v>6553.2</v>
      </c>
      <c r="D7" s="121">
        <v>10183.6</v>
      </c>
      <c r="E7" s="312">
        <v>10183</v>
      </c>
      <c r="F7" s="120">
        <v>10183.6</v>
      </c>
      <c r="G7" s="135">
        <f aca="true" t="shared" si="0" ref="G7:G18">F7-E7</f>
        <v>0.6000000000003638</v>
      </c>
      <c r="H7" s="122">
        <f>(F7/E7)*100</f>
        <v>100.00589217322991</v>
      </c>
    </row>
    <row r="8" spans="1:8" ht="37.5">
      <c r="A8" s="151" t="s">
        <v>96</v>
      </c>
      <c r="B8" s="22">
        <v>2010</v>
      </c>
      <c r="C8" s="152">
        <f>SUM(C9:C10)</f>
        <v>0</v>
      </c>
      <c r="D8" s="152">
        <f>SUM(D9:D10)</f>
        <v>0</v>
      </c>
      <c r="E8" s="152">
        <f>SUM(E9:E10)</f>
        <v>0</v>
      </c>
      <c r="F8" s="152">
        <f>SUM(F9:F10)</f>
        <v>0</v>
      </c>
      <c r="G8" s="124">
        <f t="shared" si="0"/>
        <v>0</v>
      </c>
      <c r="H8" s="122" t="e">
        <f aca="true" t="shared" si="1" ref="H8:H43">(F8/E8)*100</f>
        <v>#DIV/0!</v>
      </c>
    </row>
    <row r="9" spans="1:8" ht="42.75" customHeight="1">
      <c r="A9" s="84" t="s">
        <v>97</v>
      </c>
      <c r="B9" s="22">
        <v>2011</v>
      </c>
      <c r="C9" s="124" t="s">
        <v>204</v>
      </c>
      <c r="D9" s="124" t="s">
        <v>204</v>
      </c>
      <c r="E9" s="124" t="s">
        <v>204</v>
      </c>
      <c r="F9" s="124" t="s">
        <v>204</v>
      </c>
      <c r="G9" s="124" t="e">
        <f t="shared" si="0"/>
        <v>#VALUE!</v>
      </c>
      <c r="H9" s="122" t="e">
        <f t="shared" si="1"/>
        <v>#VALUE!</v>
      </c>
    </row>
    <row r="10" spans="1:8" ht="42.75" customHeight="1">
      <c r="A10" s="84" t="s">
        <v>98</v>
      </c>
      <c r="B10" s="22">
        <v>2012</v>
      </c>
      <c r="C10" s="124" t="s">
        <v>204</v>
      </c>
      <c r="D10" s="124" t="s">
        <v>204</v>
      </c>
      <c r="E10" s="124" t="s">
        <v>204</v>
      </c>
      <c r="F10" s="124" t="s">
        <v>204</v>
      </c>
      <c r="G10" s="124" t="e">
        <f t="shared" si="0"/>
        <v>#VALUE!</v>
      </c>
      <c r="H10" s="122" t="e">
        <f t="shared" si="1"/>
        <v>#VALUE!</v>
      </c>
    </row>
    <row r="11" spans="1:8" ht="19.5" customHeight="1">
      <c r="A11" s="84" t="s">
        <v>99</v>
      </c>
      <c r="B11" s="22" t="s">
        <v>100</v>
      </c>
      <c r="C11" s="124" t="s">
        <v>204</v>
      </c>
      <c r="D11" s="124" t="s">
        <v>204</v>
      </c>
      <c r="E11" s="124" t="s">
        <v>204</v>
      </c>
      <c r="F11" s="124" t="s">
        <v>204</v>
      </c>
      <c r="G11" s="124" t="e">
        <f t="shared" si="0"/>
        <v>#VALUE!</v>
      </c>
      <c r="H11" s="122" t="e">
        <f t="shared" si="1"/>
        <v>#VALUE!</v>
      </c>
    </row>
    <row r="12" spans="1:8" ht="19.5" customHeight="1">
      <c r="A12" s="84" t="s">
        <v>101</v>
      </c>
      <c r="B12" s="22">
        <v>2020</v>
      </c>
      <c r="C12" s="124"/>
      <c r="D12" s="124"/>
      <c r="E12" s="124"/>
      <c r="F12" s="124"/>
      <c r="G12" s="124">
        <f t="shared" si="0"/>
        <v>0</v>
      </c>
      <c r="H12" s="122" t="e">
        <f t="shared" si="1"/>
        <v>#DIV/0!</v>
      </c>
    </row>
    <row r="13" spans="1:8" s="143" customFormat="1" ht="19.5" customHeight="1">
      <c r="A13" s="151" t="s">
        <v>102</v>
      </c>
      <c r="B13" s="22">
        <v>2030</v>
      </c>
      <c r="C13" s="124" t="s">
        <v>204</v>
      </c>
      <c r="D13" s="124" t="s">
        <v>204</v>
      </c>
      <c r="E13" s="124" t="s">
        <v>204</v>
      </c>
      <c r="F13" s="124" t="s">
        <v>204</v>
      </c>
      <c r="G13" s="124" t="e">
        <f t="shared" si="0"/>
        <v>#VALUE!</v>
      </c>
      <c r="H13" s="122" t="e">
        <f t="shared" si="1"/>
        <v>#VALUE!</v>
      </c>
    </row>
    <row r="14" spans="1:8" ht="19.5" customHeight="1">
      <c r="A14" s="151" t="s">
        <v>262</v>
      </c>
      <c r="B14" s="22">
        <v>2031</v>
      </c>
      <c r="C14" s="124" t="s">
        <v>204</v>
      </c>
      <c r="D14" s="124" t="s">
        <v>204</v>
      </c>
      <c r="E14" s="124" t="s">
        <v>204</v>
      </c>
      <c r="F14" s="124" t="s">
        <v>204</v>
      </c>
      <c r="G14" s="124" t="e">
        <f t="shared" si="0"/>
        <v>#VALUE!</v>
      </c>
      <c r="H14" s="122" t="e">
        <f t="shared" si="1"/>
        <v>#VALUE!</v>
      </c>
    </row>
    <row r="15" spans="1:8" ht="19.5" customHeight="1">
      <c r="A15" s="151" t="s">
        <v>103</v>
      </c>
      <c r="B15" s="22">
        <v>2040</v>
      </c>
      <c r="C15" s="124" t="s">
        <v>204</v>
      </c>
      <c r="D15" s="124" t="s">
        <v>204</v>
      </c>
      <c r="E15" s="124" t="s">
        <v>204</v>
      </c>
      <c r="F15" s="124" t="s">
        <v>204</v>
      </c>
      <c r="G15" s="124" t="e">
        <f t="shared" si="0"/>
        <v>#VALUE!</v>
      </c>
      <c r="H15" s="122" t="e">
        <f t="shared" si="1"/>
        <v>#VALUE!</v>
      </c>
    </row>
    <row r="16" spans="1:8" ht="19.5" customHeight="1">
      <c r="A16" s="151" t="s">
        <v>263</v>
      </c>
      <c r="B16" s="22">
        <v>2050</v>
      </c>
      <c r="C16" s="124" t="s">
        <v>204</v>
      </c>
      <c r="D16" s="124" t="s">
        <v>204</v>
      </c>
      <c r="E16" s="124" t="s">
        <v>204</v>
      </c>
      <c r="F16" s="124" t="s">
        <v>204</v>
      </c>
      <c r="G16" s="124" t="e">
        <f t="shared" si="0"/>
        <v>#VALUE!</v>
      </c>
      <c r="H16" s="122" t="e">
        <f t="shared" si="1"/>
        <v>#VALUE!</v>
      </c>
    </row>
    <row r="17" spans="1:8" ht="39" customHeight="1">
      <c r="A17" s="151" t="s">
        <v>496</v>
      </c>
      <c r="B17" s="22">
        <v>2060</v>
      </c>
      <c r="C17" s="124" t="s">
        <v>204</v>
      </c>
      <c r="D17" s="312">
        <v>-537.4</v>
      </c>
      <c r="E17" s="124" t="s">
        <v>204</v>
      </c>
      <c r="F17" s="323">
        <v>-537.4</v>
      </c>
      <c r="G17" s="124" t="e">
        <f t="shared" si="0"/>
        <v>#VALUE!</v>
      </c>
      <c r="H17" s="122" t="e">
        <f t="shared" si="1"/>
        <v>#VALUE!</v>
      </c>
    </row>
    <row r="18" spans="1:8" ht="42.75" customHeight="1">
      <c r="A18" s="151" t="s">
        <v>105</v>
      </c>
      <c r="B18" s="22">
        <v>2070</v>
      </c>
      <c r="C18" s="153">
        <f>SUM(C7,C8,C12,C13,C15,C16,C17)+'I. Фін результат'!C93</f>
        <v>10183.6</v>
      </c>
      <c r="D18" s="153">
        <f>SUM(D7,D8,D12,D13,D15,D16,D17)+'I. Фін результат'!D93</f>
        <v>7355</v>
      </c>
      <c r="E18" s="153">
        <f>SUM(E7,E8,E12,E13,E15,E16,E17)+'I. Фін результат'!E93</f>
        <v>6193</v>
      </c>
      <c r="F18" s="313">
        <f>SUM(F7,F8,F12,F13,F15,F16,F17)+'I. Фін результат'!F93</f>
        <v>7355</v>
      </c>
      <c r="G18" s="121">
        <f t="shared" si="0"/>
        <v>1162</v>
      </c>
      <c r="H18" s="154">
        <f t="shared" si="1"/>
        <v>118.76311965121913</v>
      </c>
    </row>
    <row r="19" spans="1:8" ht="24.75" customHeight="1">
      <c r="A19" s="375" t="s">
        <v>106</v>
      </c>
      <c r="B19" s="375"/>
      <c r="C19" s="375"/>
      <c r="D19" s="375"/>
      <c r="E19" s="375"/>
      <c r="F19" s="375"/>
      <c r="G19" s="375"/>
      <c r="H19" s="375"/>
    </row>
    <row r="20" spans="1:8" ht="37.5">
      <c r="A20" s="150" t="s">
        <v>107</v>
      </c>
      <c r="B20" s="74">
        <v>2110</v>
      </c>
      <c r="C20" s="155">
        <f>SUM(C21:C29)</f>
        <v>0</v>
      </c>
      <c r="D20" s="155">
        <f>SUM(D21:D29)</f>
        <v>0</v>
      </c>
      <c r="E20" s="155">
        <f>SUM(E21:E29)</f>
        <v>0</v>
      </c>
      <c r="F20" s="155">
        <f>SUM(F21:F29)</f>
        <v>0</v>
      </c>
      <c r="G20" s="134">
        <f aca="true" t="shared" si="2" ref="G20:G25">F20-E20</f>
        <v>0</v>
      </c>
      <c r="H20" s="119" t="e">
        <f t="shared" si="1"/>
        <v>#DIV/0!</v>
      </c>
    </row>
    <row r="21" spans="1:8" ht="22.5" customHeight="1">
      <c r="A21" s="84" t="s">
        <v>108</v>
      </c>
      <c r="B21" s="22">
        <v>2111</v>
      </c>
      <c r="C21" s="124"/>
      <c r="D21" s="124"/>
      <c r="E21" s="124"/>
      <c r="F21" s="124"/>
      <c r="G21" s="124">
        <f t="shared" si="2"/>
        <v>0</v>
      </c>
      <c r="H21" s="122" t="e">
        <f t="shared" si="1"/>
        <v>#DIV/0!</v>
      </c>
    </row>
    <row r="22" spans="1:8" ht="24.75" customHeight="1">
      <c r="A22" s="84" t="s">
        <v>109</v>
      </c>
      <c r="B22" s="22">
        <v>2112</v>
      </c>
      <c r="C22" s="124"/>
      <c r="D22" s="124"/>
      <c r="E22" s="124"/>
      <c r="F22" s="124"/>
      <c r="G22" s="124">
        <f t="shared" si="2"/>
        <v>0</v>
      </c>
      <c r="H22" s="122" t="e">
        <f t="shared" si="1"/>
        <v>#DIV/0!</v>
      </c>
    </row>
    <row r="23" spans="1:8" s="143" customFormat="1" ht="18.75" customHeight="1">
      <c r="A23" s="151" t="s">
        <v>110</v>
      </c>
      <c r="B23" s="102">
        <v>2113</v>
      </c>
      <c r="C23" s="124" t="s">
        <v>204</v>
      </c>
      <c r="D23" s="124" t="s">
        <v>204</v>
      </c>
      <c r="E23" s="124" t="s">
        <v>204</v>
      </c>
      <c r="F23" s="124" t="s">
        <v>204</v>
      </c>
      <c r="G23" s="124" t="e">
        <f t="shared" si="2"/>
        <v>#VALUE!</v>
      </c>
      <c r="H23" s="122" t="e">
        <f t="shared" si="1"/>
        <v>#VALUE!</v>
      </c>
    </row>
    <row r="24" spans="1:8" ht="18.75">
      <c r="A24" s="151" t="s">
        <v>111</v>
      </c>
      <c r="B24" s="102">
        <v>2114</v>
      </c>
      <c r="C24" s="124"/>
      <c r="D24" s="124"/>
      <c r="E24" s="124"/>
      <c r="F24" s="124"/>
      <c r="G24" s="124">
        <f t="shared" si="2"/>
        <v>0</v>
      </c>
      <c r="H24" s="122" t="e">
        <f t="shared" si="1"/>
        <v>#DIV/0!</v>
      </c>
    </row>
    <row r="25" spans="1:8" ht="37.5">
      <c r="A25" s="151" t="s">
        <v>112</v>
      </c>
      <c r="B25" s="102">
        <v>2115</v>
      </c>
      <c r="C25" s="124"/>
      <c r="D25" s="124"/>
      <c r="E25" s="124"/>
      <c r="F25" s="124"/>
      <c r="G25" s="124">
        <f t="shared" si="2"/>
        <v>0</v>
      </c>
      <c r="H25" s="122" t="e">
        <f t="shared" si="1"/>
        <v>#DIV/0!</v>
      </c>
    </row>
    <row r="26" spans="1:9" s="144" customFormat="1" ht="18.75">
      <c r="A26" s="151" t="s">
        <v>113</v>
      </c>
      <c r="B26" s="102">
        <v>2116</v>
      </c>
      <c r="C26" s="124"/>
      <c r="D26" s="124"/>
      <c r="E26" s="124"/>
      <c r="F26" s="124"/>
      <c r="G26" s="124">
        <f aca="true" t="shared" si="3" ref="G26:G43">F26-E26</f>
        <v>0</v>
      </c>
      <c r="H26" s="122" t="e">
        <f t="shared" si="1"/>
        <v>#DIV/0!</v>
      </c>
      <c r="I26" s="146"/>
    </row>
    <row r="27" spans="1:8" ht="19.5" customHeight="1">
      <c r="A27" s="151" t="s">
        <v>114</v>
      </c>
      <c r="B27" s="102">
        <v>2117</v>
      </c>
      <c r="C27" s="124"/>
      <c r="D27" s="124"/>
      <c r="E27" s="124"/>
      <c r="F27" s="124"/>
      <c r="G27" s="124">
        <f t="shared" si="3"/>
        <v>0</v>
      </c>
      <c r="H27" s="122" t="e">
        <f t="shared" si="1"/>
        <v>#DIV/0!</v>
      </c>
    </row>
    <row r="28" spans="1:8" ht="19.5" customHeight="1">
      <c r="A28" s="151" t="s">
        <v>264</v>
      </c>
      <c r="B28" s="102">
        <v>2118</v>
      </c>
      <c r="C28" s="124"/>
      <c r="D28" s="124"/>
      <c r="E28" s="124"/>
      <c r="F28" s="124"/>
      <c r="G28" s="124">
        <f t="shared" si="3"/>
        <v>0</v>
      </c>
      <c r="H28" s="122" t="e">
        <f t="shared" si="1"/>
        <v>#DIV/0!</v>
      </c>
    </row>
    <row r="29" spans="1:8" ht="19.5" customHeight="1">
      <c r="A29" s="151" t="s">
        <v>265</v>
      </c>
      <c r="B29" s="102">
        <v>2119</v>
      </c>
      <c r="C29" s="124"/>
      <c r="D29" s="124"/>
      <c r="E29" s="124"/>
      <c r="F29" s="124"/>
      <c r="G29" s="124">
        <f t="shared" si="3"/>
        <v>0</v>
      </c>
      <c r="H29" s="122" t="e">
        <f t="shared" si="1"/>
        <v>#DIV/0!</v>
      </c>
    </row>
    <row r="30" spans="1:8" ht="37.5">
      <c r="A30" s="150" t="s">
        <v>266</v>
      </c>
      <c r="B30" s="156">
        <v>2120</v>
      </c>
      <c r="C30" s="126">
        <f>SUM(C31:C34)</f>
        <v>2308.9</v>
      </c>
      <c r="D30" s="126">
        <f>SUM(D31:D34)</f>
        <v>3739.8</v>
      </c>
      <c r="E30" s="126">
        <f>SUM(E31:E34)</f>
        <v>3674</v>
      </c>
      <c r="F30" s="126">
        <f>SUM(F31:F34)</f>
        <v>3739.8</v>
      </c>
      <c r="G30" s="118">
        <f t="shared" si="3"/>
        <v>65.80000000000018</v>
      </c>
      <c r="H30" s="119">
        <f t="shared" si="1"/>
        <v>101.79096352749049</v>
      </c>
    </row>
    <row r="31" spans="1:8" ht="31.5" customHeight="1">
      <c r="A31" s="151" t="s">
        <v>264</v>
      </c>
      <c r="B31" s="102">
        <v>2121</v>
      </c>
      <c r="C31" s="121">
        <v>2308.9</v>
      </c>
      <c r="D31" s="121">
        <v>3739.8</v>
      </c>
      <c r="E31" s="121">
        <v>3674</v>
      </c>
      <c r="F31" s="121">
        <v>3739.8</v>
      </c>
      <c r="G31" s="118">
        <f t="shared" si="3"/>
        <v>65.80000000000018</v>
      </c>
      <c r="H31" s="122">
        <f t="shared" si="1"/>
        <v>101.79096352749049</v>
      </c>
    </row>
    <row r="32" spans="1:8" ht="19.5" customHeight="1">
      <c r="A32" s="151" t="s">
        <v>267</v>
      </c>
      <c r="B32" s="102">
        <v>2122</v>
      </c>
      <c r="C32" s="121"/>
      <c r="D32" s="121"/>
      <c r="E32" s="121"/>
      <c r="F32" s="121"/>
      <c r="G32" s="118"/>
      <c r="H32" s="122" t="e">
        <f t="shared" si="1"/>
        <v>#DIV/0!</v>
      </c>
    </row>
    <row r="33" spans="1:8" ht="19.5" customHeight="1">
      <c r="A33" s="151" t="s">
        <v>268</v>
      </c>
      <c r="B33" s="102">
        <v>2123</v>
      </c>
      <c r="C33" s="121"/>
      <c r="D33" s="121"/>
      <c r="E33" s="121"/>
      <c r="F33" s="121"/>
      <c r="G33" s="121"/>
      <c r="H33" s="122" t="e">
        <f t="shared" si="1"/>
        <v>#DIV/0!</v>
      </c>
    </row>
    <row r="34" spans="1:8" s="143" customFormat="1" ht="18.75">
      <c r="A34" s="151" t="s">
        <v>265</v>
      </c>
      <c r="B34" s="102">
        <v>2124</v>
      </c>
      <c r="C34" s="121"/>
      <c r="D34" s="121"/>
      <c r="E34" s="121"/>
      <c r="F34" s="121"/>
      <c r="G34" s="121">
        <f t="shared" si="3"/>
        <v>0</v>
      </c>
      <c r="H34" s="122" t="e">
        <f t="shared" si="1"/>
        <v>#DIV/0!</v>
      </c>
    </row>
    <row r="35" spans="1:8" ht="21.75" customHeight="1">
      <c r="A35" s="150" t="s">
        <v>269</v>
      </c>
      <c r="B35" s="156">
        <v>2130</v>
      </c>
      <c r="C35" s="126">
        <f>SUM(C36:C39)</f>
        <v>2886.3</v>
      </c>
      <c r="D35" s="126">
        <f>SUM(D36:D39)</f>
        <v>4710.400000000001</v>
      </c>
      <c r="E35" s="126">
        <f>SUM(E36:E39)</f>
        <v>4684</v>
      </c>
      <c r="F35" s="126">
        <f>SUM(F36:F39)</f>
        <v>4710.400000000001</v>
      </c>
      <c r="G35" s="118">
        <f t="shared" si="3"/>
        <v>26.400000000000546</v>
      </c>
      <c r="H35" s="119">
        <f t="shared" si="1"/>
        <v>100.56362083689156</v>
      </c>
    </row>
    <row r="36" spans="1:8" ht="60.75" customHeight="1">
      <c r="A36" s="151" t="s">
        <v>117</v>
      </c>
      <c r="B36" s="102">
        <v>2131</v>
      </c>
      <c r="C36" s="121"/>
      <c r="D36" s="121"/>
      <c r="E36" s="121"/>
      <c r="F36" s="121"/>
      <c r="G36" s="121">
        <f t="shared" si="3"/>
        <v>0</v>
      </c>
      <c r="H36" s="122" t="e">
        <f t="shared" si="1"/>
        <v>#DIV/0!</v>
      </c>
    </row>
    <row r="37" spans="1:8" s="143" customFormat="1" ht="19.5" customHeight="1">
      <c r="A37" s="151" t="s">
        <v>270</v>
      </c>
      <c r="B37" s="102">
        <v>2132</v>
      </c>
      <c r="C37" s="121"/>
      <c r="D37" s="121"/>
      <c r="E37" s="121"/>
      <c r="F37" s="121"/>
      <c r="G37" s="121">
        <f t="shared" si="3"/>
        <v>0</v>
      </c>
      <c r="H37" s="122" t="e">
        <f t="shared" si="1"/>
        <v>#DIV/0!</v>
      </c>
    </row>
    <row r="38" spans="1:8" ht="37.5" customHeight="1">
      <c r="A38" s="151" t="s">
        <v>271</v>
      </c>
      <c r="B38" s="102">
        <v>2133</v>
      </c>
      <c r="C38" s="121">
        <v>2691.3</v>
      </c>
      <c r="D38" s="121">
        <v>4396.3</v>
      </c>
      <c r="E38" s="121">
        <v>4380</v>
      </c>
      <c r="F38" s="121">
        <v>4396.3</v>
      </c>
      <c r="G38" s="121">
        <f t="shared" si="3"/>
        <v>16.300000000000182</v>
      </c>
      <c r="H38" s="122">
        <f t="shared" si="1"/>
        <v>100.37214611872147</v>
      </c>
    </row>
    <row r="39" spans="1:8" ht="36" customHeight="1">
      <c r="A39" s="151" t="s">
        <v>272</v>
      </c>
      <c r="B39" s="102">
        <v>2134</v>
      </c>
      <c r="C39" s="121">
        <v>195</v>
      </c>
      <c r="D39" s="121">
        <v>314.1</v>
      </c>
      <c r="E39" s="121">
        <v>304</v>
      </c>
      <c r="F39" s="121">
        <v>314.1</v>
      </c>
      <c r="G39" s="121">
        <f t="shared" si="3"/>
        <v>10.100000000000023</v>
      </c>
      <c r="H39" s="122">
        <f t="shared" si="1"/>
        <v>103.32236842105264</v>
      </c>
    </row>
    <row r="40" spans="1:8" ht="19.5" customHeight="1">
      <c r="A40" s="150" t="s">
        <v>273</v>
      </c>
      <c r="B40" s="156">
        <v>2140</v>
      </c>
      <c r="C40" s="126">
        <f>SUM(C41:C42)</f>
        <v>0</v>
      </c>
      <c r="D40" s="126">
        <f>SUM(D41:D42)</f>
        <v>0</v>
      </c>
      <c r="E40" s="126">
        <f>SUM(E41:E42)</f>
        <v>0</v>
      </c>
      <c r="F40" s="126">
        <f>SUM(F41:F42)</f>
        <v>0</v>
      </c>
      <c r="G40" s="118"/>
      <c r="H40" s="119" t="e">
        <f t="shared" si="1"/>
        <v>#DIV/0!</v>
      </c>
    </row>
    <row r="41" spans="1:8" ht="37.5">
      <c r="A41" s="151" t="s">
        <v>274</v>
      </c>
      <c r="B41" s="102">
        <v>2141</v>
      </c>
      <c r="C41" s="121"/>
      <c r="D41" s="121"/>
      <c r="E41" s="121"/>
      <c r="F41" s="121"/>
      <c r="G41" s="121"/>
      <c r="H41" s="122" t="e">
        <f t="shared" si="1"/>
        <v>#DIV/0!</v>
      </c>
    </row>
    <row r="42" spans="1:8" s="143" customFormat="1" ht="19.5" customHeight="1">
      <c r="A42" s="151" t="s">
        <v>275</v>
      </c>
      <c r="B42" s="102">
        <v>2142</v>
      </c>
      <c r="C42" s="121"/>
      <c r="D42" s="121"/>
      <c r="E42" s="121"/>
      <c r="F42" s="121"/>
      <c r="G42" s="121">
        <f t="shared" si="3"/>
        <v>0</v>
      </c>
      <c r="H42" s="122" t="e">
        <f t="shared" si="1"/>
        <v>#DIV/0!</v>
      </c>
    </row>
    <row r="43" spans="1:9" s="143" customFormat="1" ht="33" customHeight="1">
      <c r="A43" s="150" t="s">
        <v>119</v>
      </c>
      <c r="B43" s="156">
        <v>2200</v>
      </c>
      <c r="C43" s="126">
        <f>SUM(C20,C30,C35,C40)</f>
        <v>5195.200000000001</v>
      </c>
      <c r="D43" s="126">
        <f>SUM(D20,D30,D35,D40)</f>
        <v>8450.2</v>
      </c>
      <c r="E43" s="126">
        <f>SUM(E20,E30,E35,E40)</f>
        <v>8358</v>
      </c>
      <c r="F43" s="126">
        <f>SUM(F20,F30,F35,F40)</f>
        <v>8450.2</v>
      </c>
      <c r="G43" s="118">
        <f t="shared" si="3"/>
        <v>92.20000000000073</v>
      </c>
      <c r="H43" s="119">
        <f t="shared" si="1"/>
        <v>101.10313472122519</v>
      </c>
      <c r="I43" s="146"/>
    </row>
    <row r="44" spans="1:8" s="143" customFormat="1" ht="18.75">
      <c r="A44" s="157"/>
      <c r="B44" s="145"/>
      <c r="C44" s="145"/>
      <c r="D44" s="145"/>
      <c r="E44" s="145"/>
      <c r="F44" s="145"/>
      <c r="G44" s="145"/>
      <c r="H44" s="145"/>
    </row>
    <row r="45" spans="1:8" s="143" customFormat="1" ht="18.75">
      <c r="A45" s="157"/>
      <c r="B45" s="145"/>
      <c r="C45" s="145"/>
      <c r="D45" s="145"/>
      <c r="E45" s="145"/>
      <c r="F45" s="145"/>
      <c r="G45" s="145"/>
      <c r="H45" s="145"/>
    </row>
    <row r="46" spans="1:8" s="143" customFormat="1" ht="18.75">
      <c r="A46" s="157"/>
      <c r="B46" s="145"/>
      <c r="C46" s="145"/>
      <c r="D46" s="145"/>
      <c r="E46" s="145"/>
      <c r="F46" s="145"/>
      <c r="G46" s="145"/>
      <c r="H46" s="145"/>
    </row>
    <row r="47" spans="1:8" s="56" customFormat="1" ht="27.75" customHeight="1">
      <c r="A47" s="98" t="s">
        <v>193</v>
      </c>
      <c r="B47" s="16"/>
      <c r="C47" s="331" t="s">
        <v>502</v>
      </c>
      <c r="D47" s="331"/>
      <c r="E47" s="99"/>
      <c r="F47" s="371"/>
      <c r="G47" s="371"/>
      <c r="H47" s="371"/>
    </row>
    <row r="48" spans="1:8" s="6" customFormat="1" ht="18.75">
      <c r="A48" s="100" t="s">
        <v>195</v>
      </c>
      <c r="B48" s="56"/>
      <c r="C48" s="331"/>
      <c r="D48" s="331"/>
      <c r="E48" s="56"/>
      <c r="F48" s="376"/>
      <c r="G48" s="376"/>
      <c r="H48" s="376"/>
    </row>
    <row r="49" spans="1:10" s="145" customFormat="1" ht="18.75">
      <c r="A49" s="159"/>
      <c r="I49" s="146"/>
      <c r="J49" s="146"/>
    </row>
    <row r="50" spans="1:10" s="145" customFormat="1" ht="18.75">
      <c r="A50" s="159"/>
      <c r="I50" s="146"/>
      <c r="J50" s="146"/>
    </row>
    <row r="51" spans="1:10" s="145" customFormat="1" ht="18.75">
      <c r="A51" s="159"/>
      <c r="I51" s="146"/>
      <c r="J51" s="146"/>
    </row>
    <row r="52" spans="1:10" s="145" customFormat="1" ht="18.75">
      <c r="A52" s="159"/>
      <c r="I52" s="146"/>
      <c r="J52" s="146"/>
    </row>
    <row r="53" spans="1:10" s="145" customFormat="1" ht="18.75">
      <c r="A53" s="159"/>
      <c r="I53" s="146"/>
      <c r="J53" s="146"/>
    </row>
    <row r="54" spans="1:10" s="145" customFormat="1" ht="18.75">
      <c r="A54" s="159"/>
      <c r="I54" s="146"/>
      <c r="J54" s="146"/>
    </row>
    <row r="55" spans="1:10" s="145" customFormat="1" ht="18.75">
      <c r="A55" s="159"/>
      <c r="I55" s="146"/>
      <c r="J55" s="146"/>
    </row>
    <row r="56" spans="1:10" s="145" customFormat="1" ht="18.75">
      <c r="A56" s="159"/>
      <c r="I56" s="146"/>
      <c r="J56" s="146"/>
    </row>
    <row r="57" spans="1:10" s="145" customFormat="1" ht="18.75">
      <c r="A57" s="159"/>
      <c r="I57" s="146"/>
      <c r="J57" s="146"/>
    </row>
    <row r="58" spans="1:10" s="145" customFormat="1" ht="18.75">
      <c r="A58" s="159"/>
      <c r="I58" s="146"/>
      <c r="J58" s="146"/>
    </row>
    <row r="59" spans="1:10" s="145" customFormat="1" ht="18.75">
      <c r="A59" s="159"/>
      <c r="I59" s="146"/>
      <c r="J59" s="146"/>
    </row>
    <row r="60" spans="1:10" s="145" customFormat="1" ht="18.75">
      <c r="A60" s="159"/>
      <c r="I60" s="146"/>
      <c r="J60" s="146"/>
    </row>
    <row r="61" spans="1:10" s="145" customFormat="1" ht="18.75">
      <c r="A61" s="159"/>
      <c r="I61" s="146"/>
      <c r="J61" s="146"/>
    </row>
    <row r="62" spans="1:10" s="145" customFormat="1" ht="18.75">
      <c r="A62" s="159"/>
      <c r="I62" s="146"/>
      <c r="J62" s="146"/>
    </row>
    <row r="63" spans="1:10" s="145" customFormat="1" ht="18.75">
      <c r="A63" s="159"/>
      <c r="I63" s="146"/>
      <c r="J63" s="146"/>
    </row>
    <row r="64" spans="1:10" s="145" customFormat="1" ht="18.75">
      <c r="A64" s="159"/>
      <c r="I64" s="146"/>
      <c r="J64" s="146"/>
    </row>
    <row r="65" spans="1:10" s="145" customFormat="1" ht="18.75">
      <c r="A65" s="159"/>
      <c r="I65" s="146"/>
      <c r="J65" s="146"/>
    </row>
    <row r="66" spans="1:10" s="145" customFormat="1" ht="18.75">
      <c r="A66" s="159"/>
      <c r="I66" s="146"/>
      <c r="J66" s="146"/>
    </row>
    <row r="67" spans="1:10" s="145" customFormat="1" ht="18.75">
      <c r="A67" s="159"/>
      <c r="I67" s="146"/>
      <c r="J67" s="146"/>
    </row>
    <row r="68" spans="1:10" s="145" customFormat="1" ht="18.75">
      <c r="A68" s="159"/>
      <c r="I68" s="146"/>
      <c r="J68" s="146"/>
    </row>
    <row r="69" spans="1:10" s="145" customFormat="1" ht="18.75">
      <c r="A69" s="159"/>
      <c r="I69" s="146"/>
      <c r="J69" s="146"/>
    </row>
    <row r="70" spans="1:10" s="145" customFormat="1" ht="18.75">
      <c r="A70" s="159"/>
      <c r="I70" s="146"/>
      <c r="J70" s="146"/>
    </row>
    <row r="71" spans="1:10" s="145" customFormat="1" ht="18.75">
      <c r="A71" s="159"/>
      <c r="I71" s="146"/>
      <c r="J71" s="146"/>
    </row>
    <row r="72" spans="1:10" s="145" customFormat="1" ht="18.75">
      <c r="A72" s="159"/>
      <c r="I72" s="146"/>
      <c r="J72" s="146"/>
    </row>
    <row r="73" spans="1:10" s="145" customFormat="1" ht="18.75">
      <c r="A73" s="159"/>
      <c r="I73" s="146"/>
      <c r="J73" s="146"/>
    </row>
    <row r="74" spans="1:10" s="145" customFormat="1" ht="18.75">
      <c r="A74" s="159"/>
      <c r="I74" s="146"/>
      <c r="J74" s="146"/>
    </row>
    <row r="75" spans="1:10" s="145" customFormat="1" ht="18.75">
      <c r="A75" s="159"/>
      <c r="I75" s="146"/>
      <c r="J75" s="146"/>
    </row>
    <row r="76" spans="1:10" s="145" customFormat="1" ht="18.75">
      <c r="A76" s="159"/>
      <c r="I76" s="146"/>
      <c r="J76" s="146"/>
    </row>
    <row r="77" spans="1:10" s="145" customFormat="1" ht="18.75">
      <c r="A77" s="159"/>
      <c r="I77" s="146"/>
      <c r="J77" s="146"/>
    </row>
    <row r="78" spans="1:10" s="145" customFormat="1" ht="18.75">
      <c r="A78" s="159"/>
      <c r="I78" s="146"/>
      <c r="J78" s="146"/>
    </row>
    <row r="79" spans="1:10" s="145" customFormat="1" ht="18.75">
      <c r="A79" s="159"/>
      <c r="I79" s="146"/>
      <c r="J79" s="146"/>
    </row>
    <row r="80" spans="1:10" s="145" customFormat="1" ht="18.75">
      <c r="A80" s="159"/>
      <c r="I80" s="146"/>
      <c r="J80" s="146"/>
    </row>
    <row r="81" spans="1:10" s="145" customFormat="1" ht="18.75">
      <c r="A81" s="159"/>
      <c r="I81" s="146"/>
      <c r="J81" s="146"/>
    </row>
    <row r="82" spans="1:10" s="145" customFormat="1" ht="18.75">
      <c r="A82" s="159"/>
      <c r="I82" s="146"/>
      <c r="J82" s="146"/>
    </row>
    <row r="83" spans="1:10" s="145" customFormat="1" ht="18.75">
      <c r="A83" s="159"/>
      <c r="I83" s="146"/>
      <c r="J83" s="146"/>
    </row>
    <row r="84" spans="1:10" s="145" customFormat="1" ht="18.75">
      <c r="A84" s="159"/>
      <c r="I84" s="146"/>
      <c r="J84" s="146"/>
    </row>
    <row r="85" spans="1:10" s="145" customFormat="1" ht="18.75">
      <c r="A85" s="159"/>
      <c r="I85" s="146"/>
      <c r="J85" s="146"/>
    </row>
    <row r="86" spans="1:10" s="145" customFormat="1" ht="18.75">
      <c r="A86" s="159"/>
      <c r="I86" s="146"/>
      <c r="J86" s="146"/>
    </row>
    <row r="87" spans="1:10" s="145" customFormat="1" ht="18.75">
      <c r="A87" s="159"/>
      <c r="I87" s="146"/>
      <c r="J87" s="146"/>
    </row>
    <row r="88" spans="1:10" s="145" customFormat="1" ht="18.75">
      <c r="A88" s="159"/>
      <c r="I88" s="146"/>
      <c r="J88" s="146"/>
    </row>
    <row r="89" spans="1:10" s="145" customFormat="1" ht="18.75">
      <c r="A89" s="159"/>
      <c r="I89" s="146"/>
      <c r="J89" s="146"/>
    </row>
    <row r="90" spans="1:10" s="145" customFormat="1" ht="18.75">
      <c r="A90" s="159"/>
      <c r="I90" s="146"/>
      <c r="J90" s="146"/>
    </row>
    <row r="91" spans="1:10" s="145" customFormat="1" ht="18.75">
      <c r="A91" s="159"/>
      <c r="I91" s="146"/>
      <c r="J91" s="146"/>
    </row>
    <row r="92" spans="1:10" s="145" customFormat="1" ht="18.75">
      <c r="A92" s="159"/>
      <c r="I92" s="146"/>
      <c r="J92" s="146"/>
    </row>
    <row r="93" spans="1:10" s="145" customFormat="1" ht="18.75">
      <c r="A93" s="159"/>
      <c r="I93" s="146"/>
      <c r="J93" s="146"/>
    </row>
    <row r="94" spans="1:10" s="145" customFormat="1" ht="18.75">
      <c r="A94" s="159"/>
      <c r="I94" s="146"/>
      <c r="J94" s="146"/>
    </row>
    <row r="95" spans="1:10" s="145" customFormat="1" ht="18.75">
      <c r="A95" s="159"/>
      <c r="I95" s="146"/>
      <c r="J95" s="146"/>
    </row>
    <row r="96" spans="1:10" s="145" customFormat="1" ht="18.75">
      <c r="A96" s="159"/>
      <c r="I96" s="146"/>
      <c r="J96" s="146"/>
    </row>
    <row r="97" spans="1:10" s="145" customFormat="1" ht="18.75">
      <c r="A97" s="159"/>
      <c r="I97" s="146"/>
      <c r="J97" s="146"/>
    </row>
    <row r="98" spans="1:10" s="145" customFormat="1" ht="18.75">
      <c r="A98" s="159"/>
      <c r="I98" s="146"/>
      <c r="J98" s="146"/>
    </row>
    <row r="99" spans="1:10" s="145" customFormat="1" ht="18.75">
      <c r="A99" s="159"/>
      <c r="I99" s="146"/>
      <c r="J99" s="146"/>
    </row>
    <row r="100" spans="1:10" s="145" customFormat="1" ht="18.75">
      <c r="A100" s="159"/>
      <c r="I100" s="146"/>
      <c r="J100" s="146"/>
    </row>
    <row r="101" spans="1:10" s="145" customFormat="1" ht="18.75">
      <c r="A101" s="159"/>
      <c r="I101" s="146"/>
      <c r="J101" s="146"/>
    </row>
    <row r="102" spans="1:10" s="145" customFormat="1" ht="18.75">
      <c r="A102" s="159"/>
      <c r="I102" s="146"/>
      <c r="J102" s="146"/>
    </row>
    <row r="103" spans="1:10" s="145" customFormat="1" ht="18.75">
      <c r="A103" s="159"/>
      <c r="I103" s="146"/>
      <c r="J103" s="146"/>
    </row>
    <row r="104" spans="1:10" s="145" customFormat="1" ht="18.75">
      <c r="A104" s="159"/>
      <c r="I104" s="146"/>
      <c r="J104" s="146"/>
    </row>
    <row r="105" spans="1:10" s="145" customFormat="1" ht="18.75">
      <c r="A105" s="159"/>
      <c r="I105" s="146"/>
      <c r="J105" s="146"/>
    </row>
    <row r="106" spans="1:10" s="145" customFormat="1" ht="18.75">
      <c r="A106" s="159"/>
      <c r="I106" s="146"/>
      <c r="J106" s="146"/>
    </row>
    <row r="107" spans="1:10" s="145" customFormat="1" ht="18.75">
      <c r="A107" s="159"/>
      <c r="I107" s="146"/>
      <c r="J107" s="146"/>
    </row>
    <row r="108" spans="1:10" s="145" customFormat="1" ht="18.75">
      <c r="A108" s="159"/>
      <c r="I108" s="146"/>
      <c r="J108" s="146"/>
    </row>
    <row r="109" spans="1:10" s="145" customFormat="1" ht="18.75">
      <c r="A109" s="159"/>
      <c r="I109" s="146"/>
      <c r="J109" s="146"/>
    </row>
    <row r="110" spans="1:10" s="145" customFormat="1" ht="18.75">
      <c r="A110" s="159"/>
      <c r="I110" s="146"/>
      <c r="J110" s="146"/>
    </row>
    <row r="111" spans="1:10" s="145" customFormat="1" ht="18.75">
      <c r="A111" s="159"/>
      <c r="I111" s="146"/>
      <c r="J111" s="146"/>
    </row>
    <row r="112" spans="1:10" s="145" customFormat="1" ht="18.75">
      <c r="A112" s="159"/>
      <c r="I112" s="146"/>
      <c r="J112" s="146"/>
    </row>
    <row r="113" spans="1:10" s="145" customFormat="1" ht="18.75">
      <c r="A113" s="159"/>
      <c r="I113" s="146"/>
      <c r="J113" s="146"/>
    </row>
    <row r="114" spans="1:10" s="145" customFormat="1" ht="18.75">
      <c r="A114" s="159"/>
      <c r="I114" s="146"/>
      <c r="J114" s="146"/>
    </row>
    <row r="115" spans="1:10" s="145" customFormat="1" ht="18.75">
      <c r="A115" s="159"/>
      <c r="I115" s="146"/>
      <c r="J115" s="146"/>
    </row>
    <row r="116" spans="1:10" s="145" customFormat="1" ht="18.75">
      <c r="A116" s="159"/>
      <c r="I116" s="146"/>
      <c r="J116" s="146"/>
    </row>
    <row r="117" spans="1:10" s="145" customFormat="1" ht="18.75">
      <c r="A117" s="159"/>
      <c r="I117" s="146"/>
      <c r="J117" s="146"/>
    </row>
    <row r="118" spans="1:10" s="145" customFormat="1" ht="18.75">
      <c r="A118" s="159"/>
      <c r="I118" s="146"/>
      <c r="J118" s="146"/>
    </row>
    <row r="119" spans="1:10" s="145" customFormat="1" ht="18.75">
      <c r="A119" s="159"/>
      <c r="I119" s="146"/>
      <c r="J119" s="146"/>
    </row>
    <row r="120" spans="1:10" s="145" customFormat="1" ht="18.75">
      <c r="A120" s="159"/>
      <c r="I120" s="146"/>
      <c r="J120" s="146"/>
    </row>
    <row r="121" spans="1:10" s="145" customFormat="1" ht="18.75">
      <c r="A121" s="159"/>
      <c r="I121" s="146"/>
      <c r="J121" s="146"/>
    </row>
    <row r="122" spans="1:10" s="145" customFormat="1" ht="18.75">
      <c r="A122" s="159"/>
      <c r="I122" s="146"/>
      <c r="J122" s="146"/>
    </row>
    <row r="123" spans="1:10" s="145" customFormat="1" ht="18.75">
      <c r="A123" s="159"/>
      <c r="I123" s="146"/>
      <c r="J123" s="146"/>
    </row>
    <row r="124" spans="1:10" s="145" customFormat="1" ht="18.75">
      <c r="A124" s="159"/>
      <c r="I124" s="146"/>
      <c r="J124" s="146"/>
    </row>
    <row r="125" spans="1:10" s="145" customFormat="1" ht="18.75">
      <c r="A125" s="159"/>
      <c r="I125" s="146"/>
      <c r="J125" s="146"/>
    </row>
    <row r="126" spans="1:10" s="145" customFormat="1" ht="18.75">
      <c r="A126" s="159"/>
      <c r="I126" s="146"/>
      <c r="J126" s="146"/>
    </row>
    <row r="127" spans="1:10" s="145" customFormat="1" ht="18.75">
      <c r="A127" s="159"/>
      <c r="I127" s="146"/>
      <c r="J127" s="146"/>
    </row>
    <row r="128" spans="1:10" s="145" customFormat="1" ht="18.75">
      <c r="A128" s="159"/>
      <c r="I128" s="146"/>
      <c r="J128" s="146"/>
    </row>
    <row r="129" spans="1:10" s="145" customFormat="1" ht="18.75">
      <c r="A129" s="159"/>
      <c r="I129" s="146"/>
      <c r="J129" s="146"/>
    </row>
    <row r="130" spans="1:10" s="145" customFormat="1" ht="18.75">
      <c r="A130" s="159"/>
      <c r="I130" s="146"/>
      <c r="J130" s="146"/>
    </row>
    <row r="131" spans="1:10" s="145" customFormat="1" ht="18.75">
      <c r="A131" s="159"/>
      <c r="I131" s="146"/>
      <c r="J131" s="146"/>
    </row>
    <row r="132" spans="1:10" s="145" customFormat="1" ht="18.75">
      <c r="A132" s="159"/>
      <c r="I132" s="146"/>
      <c r="J132" s="146"/>
    </row>
    <row r="133" spans="1:10" s="145" customFormat="1" ht="18.75">
      <c r="A133" s="159"/>
      <c r="I133" s="146"/>
      <c r="J133" s="146"/>
    </row>
    <row r="134" spans="1:10" s="145" customFormat="1" ht="18.75">
      <c r="A134" s="159"/>
      <c r="I134" s="146"/>
      <c r="J134" s="146"/>
    </row>
    <row r="135" spans="1:10" s="145" customFormat="1" ht="18.75">
      <c r="A135" s="159"/>
      <c r="I135" s="146"/>
      <c r="J135" s="146"/>
    </row>
    <row r="136" spans="1:10" s="145" customFormat="1" ht="18.75">
      <c r="A136" s="159"/>
      <c r="I136" s="146"/>
      <c r="J136" s="146"/>
    </row>
    <row r="137" spans="1:10" s="145" customFormat="1" ht="18.75">
      <c r="A137" s="159"/>
      <c r="I137" s="146"/>
      <c r="J137" s="146"/>
    </row>
    <row r="138" spans="1:10" s="145" customFormat="1" ht="18.75">
      <c r="A138" s="159"/>
      <c r="I138" s="146"/>
      <c r="J138" s="146"/>
    </row>
    <row r="139" spans="1:10" s="145" customFormat="1" ht="18.75">
      <c r="A139" s="159"/>
      <c r="I139" s="146"/>
      <c r="J139" s="146"/>
    </row>
    <row r="140" spans="1:10" s="145" customFormat="1" ht="18.75">
      <c r="A140" s="159"/>
      <c r="I140" s="146"/>
      <c r="J140" s="146"/>
    </row>
    <row r="141" spans="1:10" s="145" customFormat="1" ht="18.75">
      <c r="A141" s="159"/>
      <c r="I141" s="146"/>
      <c r="J141" s="146"/>
    </row>
    <row r="142" spans="1:10" s="145" customFormat="1" ht="18.75">
      <c r="A142" s="159"/>
      <c r="I142" s="146"/>
      <c r="J142" s="146"/>
    </row>
    <row r="143" spans="1:10" s="145" customFormat="1" ht="18.75">
      <c r="A143" s="159"/>
      <c r="I143" s="146"/>
      <c r="J143" s="146"/>
    </row>
    <row r="144" spans="1:10" s="145" customFormat="1" ht="18.75">
      <c r="A144" s="159"/>
      <c r="I144" s="146"/>
      <c r="J144" s="146"/>
    </row>
    <row r="145" spans="1:10" s="145" customFormat="1" ht="18.75">
      <c r="A145" s="159"/>
      <c r="I145" s="146"/>
      <c r="J145" s="146"/>
    </row>
    <row r="146" spans="1:10" s="145" customFormat="1" ht="18.75">
      <c r="A146" s="159"/>
      <c r="I146" s="146"/>
      <c r="J146" s="146"/>
    </row>
    <row r="147" spans="1:10" s="145" customFormat="1" ht="18.75">
      <c r="A147" s="159"/>
      <c r="I147" s="146"/>
      <c r="J147" s="146"/>
    </row>
    <row r="148" spans="1:10" s="145" customFormat="1" ht="18.75">
      <c r="A148" s="159"/>
      <c r="I148" s="146"/>
      <c r="J148" s="146"/>
    </row>
    <row r="149" spans="1:10" s="145" customFormat="1" ht="18.75">
      <c r="A149" s="159"/>
      <c r="I149" s="146"/>
      <c r="J149" s="146"/>
    </row>
    <row r="150" spans="1:10" s="145" customFormat="1" ht="18.75">
      <c r="A150" s="159"/>
      <c r="I150" s="146"/>
      <c r="J150" s="146"/>
    </row>
    <row r="151" spans="1:10" s="145" customFormat="1" ht="18.75">
      <c r="A151" s="159"/>
      <c r="I151" s="146"/>
      <c r="J151" s="146"/>
    </row>
    <row r="152" spans="1:10" s="145" customFormat="1" ht="18.75">
      <c r="A152" s="159"/>
      <c r="I152" s="146"/>
      <c r="J152" s="146"/>
    </row>
    <row r="153" spans="1:10" s="145" customFormat="1" ht="18.75">
      <c r="A153" s="159"/>
      <c r="I153" s="146"/>
      <c r="J153" s="146"/>
    </row>
    <row r="154" spans="1:10" s="145" customFormat="1" ht="18.75">
      <c r="A154" s="159"/>
      <c r="I154" s="146"/>
      <c r="J154" s="146"/>
    </row>
    <row r="155" spans="1:10" s="145" customFormat="1" ht="18.75">
      <c r="A155" s="159"/>
      <c r="I155" s="146"/>
      <c r="J155" s="146"/>
    </row>
    <row r="156" spans="1:10" s="145" customFormat="1" ht="18.75">
      <c r="A156" s="159"/>
      <c r="I156" s="146"/>
      <c r="J156" s="146"/>
    </row>
    <row r="157" spans="1:10" s="145" customFormat="1" ht="18.75">
      <c r="A157" s="159"/>
      <c r="I157" s="146"/>
      <c r="J157" s="146"/>
    </row>
    <row r="158" spans="1:10" s="145" customFormat="1" ht="18.75">
      <c r="A158" s="159"/>
      <c r="I158" s="146"/>
      <c r="J158" s="146"/>
    </row>
    <row r="159" spans="1:10" s="145" customFormat="1" ht="18.75">
      <c r="A159" s="159"/>
      <c r="I159" s="146"/>
      <c r="J159" s="146"/>
    </row>
    <row r="160" spans="1:10" s="145" customFormat="1" ht="18.75">
      <c r="A160" s="159"/>
      <c r="I160" s="146"/>
      <c r="J160" s="146"/>
    </row>
    <row r="161" spans="1:10" s="145" customFormat="1" ht="18.75">
      <c r="A161" s="159"/>
      <c r="I161" s="146"/>
      <c r="J161" s="146"/>
    </row>
    <row r="162" spans="1:10" s="145" customFormat="1" ht="18.75">
      <c r="A162" s="159"/>
      <c r="I162" s="146"/>
      <c r="J162" s="146"/>
    </row>
    <row r="163" spans="1:10" s="145" customFormat="1" ht="18.75">
      <c r="A163" s="159"/>
      <c r="I163" s="146"/>
      <c r="J163" s="146"/>
    </row>
    <row r="164" spans="1:10" s="145" customFormat="1" ht="18.75">
      <c r="A164" s="159"/>
      <c r="I164" s="146"/>
      <c r="J164" s="146"/>
    </row>
    <row r="165" spans="1:10" s="145" customFormat="1" ht="18.75">
      <c r="A165" s="159"/>
      <c r="I165" s="146"/>
      <c r="J165" s="146"/>
    </row>
    <row r="166" spans="1:10" s="145" customFormat="1" ht="18.75">
      <c r="A166" s="159"/>
      <c r="I166" s="146"/>
      <c r="J166" s="146"/>
    </row>
    <row r="167" spans="1:10" s="145" customFormat="1" ht="18.75">
      <c r="A167" s="159"/>
      <c r="I167" s="146"/>
      <c r="J167" s="146"/>
    </row>
    <row r="168" spans="1:10" s="145" customFormat="1" ht="18.75">
      <c r="A168" s="159"/>
      <c r="I168" s="146"/>
      <c r="J168" s="146"/>
    </row>
    <row r="169" spans="1:10" s="145" customFormat="1" ht="18.75">
      <c r="A169" s="159"/>
      <c r="I169" s="146"/>
      <c r="J169" s="146"/>
    </row>
    <row r="170" spans="1:10" s="145" customFormat="1" ht="18.75">
      <c r="A170" s="159"/>
      <c r="I170" s="146"/>
      <c r="J170" s="146"/>
    </row>
    <row r="171" spans="1:10" s="145" customFormat="1" ht="18.75">
      <c r="A171" s="159"/>
      <c r="I171" s="146"/>
      <c r="J171" s="146"/>
    </row>
    <row r="172" spans="1:10" s="145" customFormat="1" ht="18.75">
      <c r="A172" s="159"/>
      <c r="I172" s="146"/>
      <c r="J172" s="146"/>
    </row>
    <row r="173" spans="1:10" s="145" customFormat="1" ht="18.75">
      <c r="A173" s="159"/>
      <c r="I173" s="146"/>
      <c r="J173" s="146"/>
    </row>
    <row r="174" spans="1:10" s="145" customFormat="1" ht="18.75">
      <c r="A174" s="159"/>
      <c r="I174" s="146"/>
      <c r="J174" s="146"/>
    </row>
    <row r="175" spans="1:10" s="145" customFormat="1" ht="18.75">
      <c r="A175" s="159"/>
      <c r="I175" s="146"/>
      <c r="J175" s="146"/>
    </row>
    <row r="176" spans="1:10" s="145" customFormat="1" ht="18.75">
      <c r="A176" s="159"/>
      <c r="I176" s="146"/>
      <c r="J176" s="146"/>
    </row>
    <row r="177" spans="1:10" s="145" customFormat="1" ht="18.75">
      <c r="A177" s="159"/>
      <c r="I177" s="146"/>
      <c r="J177" s="146"/>
    </row>
    <row r="178" spans="1:10" s="145" customFormat="1" ht="18.75">
      <c r="A178" s="159"/>
      <c r="I178" s="146"/>
      <c r="J178" s="146"/>
    </row>
    <row r="179" spans="1:10" s="145" customFormat="1" ht="18.75">
      <c r="A179" s="159"/>
      <c r="I179" s="146"/>
      <c r="J179" s="146"/>
    </row>
    <row r="180" spans="1:10" s="145" customFormat="1" ht="18.75">
      <c r="A180" s="159"/>
      <c r="I180" s="146"/>
      <c r="J180" s="146"/>
    </row>
    <row r="181" spans="1:10" s="145" customFormat="1" ht="18.75">
      <c r="A181" s="159"/>
      <c r="I181" s="146"/>
      <c r="J181" s="146"/>
    </row>
    <row r="182" spans="1:10" s="145" customFormat="1" ht="18.75">
      <c r="A182" s="159"/>
      <c r="I182" s="146"/>
      <c r="J182" s="146"/>
    </row>
    <row r="183" spans="1:10" s="145" customFormat="1" ht="18.75">
      <c r="A183" s="159"/>
      <c r="I183" s="146"/>
      <c r="J183" s="146"/>
    </row>
    <row r="184" spans="1:10" s="145" customFormat="1" ht="18.75">
      <c r="A184" s="159"/>
      <c r="I184" s="146"/>
      <c r="J184" s="146"/>
    </row>
    <row r="185" spans="1:10" s="145" customFormat="1" ht="18.75">
      <c r="A185" s="159"/>
      <c r="I185" s="146"/>
      <c r="J185" s="146"/>
    </row>
    <row r="186" spans="1:10" s="145" customFormat="1" ht="18.75">
      <c r="A186" s="159"/>
      <c r="I186" s="146"/>
      <c r="J186" s="146"/>
    </row>
    <row r="187" spans="1:10" s="145" customFormat="1" ht="18.75">
      <c r="A187" s="159"/>
      <c r="I187" s="146"/>
      <c r="J187" s="146"/>
    </row>
    <row r="188" spans="1:10" s="145" customFormat="1" ht="18.75">
      <c r="A188" s="159"/>
      <c r="I188" s="146"/>
      <c r="J188" s="146"/>
    </row>
    <row r="189" spans="1:10" s="145" customFormat="1" ht="18.75">
      <c r="A189" s="159"/>
      <c r="I189" s="146"/>
      <c r="J189" s="146"/>
    </row>
    <row r="190" spans="1:10" s="145" customFormat="1" ht="18.75">
      <c r="A190" s="159"/>
      <c r="I190" s="146"/>
      <c r="J190" s="146"/>
    </row>
    <row r="191" spans="1:10" s="145" customFormat="1" ht="18.75">
      <c r="A191" s="159"/>
      <c r="I191" s="146"/>
      <c r="J191" s="146"/>
    </row>
    <row r="192" spans="1:10" s="145" customFormat="1" ht="18.75">
      <c r="A192" s="159"/>
      <c r="I192" s="146"/>
      <c r="J192" s="146"/>
    </row>
    <row r="193" spans="1:10" s="145" customFormat="1" ht="18.75">
      <c r="A193" s="159"/>
      <c r="I193" s="146"/>
      <c r="J193" s="146"/>
    </row>
    <row r="194" spans="1:10" s="145" customFormat="1" ht="18.75">
      <c r="A194" s="159"/>
      <c r="I194" s="146"/>
      <c r="J194" s="146"/>
    </row>
    <row r="195" spans="1:10" s="145" customFormat="1" ht="18.75">
      <c r="A195" s="159"/>
      <c r="I195" s="146"/>
      <c r="J195" s="146"/>
    </row>
    <row r="196" spans="1:10" s="145" customFormat="1" ht="18.75">
      <c r="A196" s="159"/>
      <c r="I196" s="146"/>
      <c r="J196" s="146"/>
    </row>
    <row r="197" spans="1:10" s="145" customFormat="1" ht="18.75">
      <c r="A197" s="159"/>
      <c r="I197" s="146"/>
      <c r="J197" s="146"/>
    </row>
    <row r="198" spans="1:10" s="145" customFormat="1" ht="18.75">
      <c r="A198" s="159"/>
      <c r="I198" s="146"/>
      <c r="J198" s="146"/>
    </row>
  </sheetData>
  <sheetProtection/>
  <mergeCells count="12">
    <mergeCell ref="C47:D47"/>
    <mergeCell ref="F47:H47"/>
    <mergeCell ref="C48:D48"/>
    <mergeCell ref="F48:H48"/>
    <mergeCell ref="A3:A4"/>
    <mergeCell ref="B3:B4"/>
    <mergeCell ref="A1:H1"/>
    <mergeCell ref="A2:H2"/>
    <mergeCell ref="C3:D3"/>
    <mergeCell ref="E3:H3"/>
    <mergeCell ref="A6:H6"/>
    <mergeCell ref="A19:H19"/>
  </mergeCells>
  <printOptions/>
  <pageMargins left="0.8263888888888888" right="0.275" top="0.786805555555556" bottom="0.786805555555556" header="0.19652777777777802" footer="0.118055555555556"/>
  <pageSetup fitToHeight="2" horizontalDpi="600" verticalDpi="600" orientation="landscape" paperSize="9" scale="60" r:id="rId1"/>
  <headerFooter alignWithMargins="0">
    <oddHeader>&amp;C
7&amp;R
&amp;"Times New Roman,обычный"&amp;14Продовження додатка 3
Таблиця 2</oddHeader>
  </headerFooter>
  <rowBreaks count="1" manualBreakCount="1">
    <brk id="29" max="7" man="1"/>
  </rowBreaks>
  <ignoredErrors>
    <ignoredError sqref="G25 G8:G17 H7:H18 H20:H43 G23" evalError="1"/>
  </ignoredErrors>
</worksheet>
</file>

<file path=xl/worksheets/sheet4.xml><?xml version="1.0" encoding="utf-8"?>
<worksheet xmlns="http://schemas.openxmlformats.org/spreadsheetml/2006/main" xmlns:r="http://schemas.openxmlformats.org/officeDocument/2006/relationships">
  <sheetPr>
    <tabColor indexed="43"/>
  </sheetPr>
  <dimension ref="A1:I85"/>
  <sheetViews>
    <sheetView view="pageBreakPreview" zoomScale="80" zoomScaleNormal="75" zoomScaleSheetLayoutView="80" zoomScalePageLayoutView="0" workbookViewId="0" topLeftCell="A1">
      <pane xSplit="1" ySplit="5" topLeftCell="B6" activePane="bottomRight" state="frozen"/>
      <selection pane="topLeft" activeCell="A1" sqref="A1"/>
      <selection pane="topRight" activeCell="A1" sqref="A1"/>
      <selection pane="bottomLeft" activeCell="A1" sqref="A1"/>
      <selection pane="bottomRight" activeCell="A12" sqref="A12"/>
    </sheetView>
  </sheetViews>
  <sheetFormatPr defaultColWidth="9.00390625" defaultRowHeight="12.75"/>
  <cols>
    <col min="1" max="1" width="116.25390625" style="6" customWidth="1"/>
    <col min="2" max="2" width="12.875" style="6" customWidth="1"/>
    <col min="3" max="7" width="20.375" style="6" customWidth="1"/>
    <col min="8" max="8" width="18.375" style="6" customWidth="1"/>
    <col min="9" max="9" width="19.25390625" style="6" bestFit="1" customWidth="1"/>
    <col min="10" max="10" width="9.125" style="6" bestFit="1" customWidth="1"/>
    <col min="11" max="16384" width="9.125" style="6" customWidth="1"/>
  </cols>
  <sheetData>
    <row r="1" spans="1:8" ht="18.75">
      <c r="A1" s="337" t="s">
        <v>516</v>
      </c>
      <c r="B1" s="337"/>
      <c r="C1" s="337"/>
      <c r="D1" s="337"/>
      <c r="E1" s="337"/>
      <c r="F1" s="337"/>
      <c r="G1" s="337"/>
      <c r="H1" s="337"/>
    </row>
    <row r="2" spans="1:8" ht="18.75">
      <c r="A2" s="70"/>
      <c r="B2" s="70"/>
      <c r="C2" s="70"/>
      <c r="D2" s="70"/>
      <c r="E2" s="70"/>
      <c r="F2" s="70"/>
      <c r="G2" s="70"/>
      <c r="H2" s="70"/>
    </row>
    <row r="3" spans="1:8" ht="48" customHeight="1">
      <c r="A3" s="339" t="s">
        <v>38</v>
      </c>
      <c r="B3" s="378" t="s">
        <v>276</v>
      </c>
      <c r="C3" s="339" t="s">
        <v>277</v>
      </c>
      <c r="D3" s="339"/>
      <c r="E3" s="340" t="s">
        <v>41</v>
      </c>
      <c r="F3" s="340"/>
      <c r="G3" s="340"/>
      <c r="H3" s="340"/>
    </row>
    <row r="4" spans="1:8" ht="38.25" customHeight="1">
      <c r="A4" s="339"/>
      <c r="B4" s="378"/>
      <c r="C4" s="13" t="s">
        <v>520</v>
      </c>
      <c r="D4" s="13" t="s">
        <v>522</v>
      </c>
      <c r="E4" s="13" t="s">
        <v>44</v>
      </c>
      <c r="F4" s="13" t="s">
        <v>45</v>
      </c>
      <c r="G4" s="103" t="s">
        <v>46</v>
      </c>
      <c r="H4" s="103" t="s">
        <v>47</v>
      </c>
    </row>
    <row r="5" spans="1:8" ht="18.75">
      <c r="A5" s="103">
        <v>1</v>
      </c>
      <c r="B5" s="9">
        <v>2</v>
      </c>
      <c r="C5" s="103">
        <v>3</v>
      </c>
      <c r="D5" s="9">
        <v>4</v>
      </c>
      <c r="E5" s="103">
        <v>5</v>
      </c>
      <c r="F5" s="9">
        <v>6</v>
      </c>
      <c r="G5" s="103">
        <v>7</v>
      </c>
      <c r="H5" s="9">
        <v>8</v>
      </c>
    </row>
    <row r="6" spans="1:8" ht="18.75">
      <c r="A6" s="112" t="s">
        <v>278</v>
      </c>
      <c r="B6" s="113"/>
      <c r="C6" s="113"/>
      <c r="D6" s="113"/>
      <c r="E6" s="113"/>
      <c r="F6" s="113"/>
      <c r="G6" s="113"/>
      <c r="H6" s="114"/>
    </row>
    <row r="7" spans="1:8" s="110" customFormat="1" ht="24.75" customHeight="1">
      <c r="A7" s="115" t="s">
        <v>279</v>
      </c>
      <c r="B7" s="116">
        <v>3000</v>
      </c>
      <c r="C7" s="117">
        <f>SUM(C8:C11,C19)</f>
        <v>25205.199999999997</v>
      </c>
      <c r="D7" s="117">
        <f>SUM(D8:D11,D19)</f>
        <v>32596.6</v>
      </c>
      <c r="E7" s="117">
        <f>SUM(E8:E11,E19)</f>
        <v>33290</v>
      </c>
      <c r="F7" s="117">
        <f>SUM(F8:F11,F19)</f>
        <v>32596.6</v>
      </c>
      <c r="G7" s="118">
        <f aca="true" t="shared" si="0" ref="G7:G13">F7-E7</f>
        <v>-693.4000000000015</v>
      </c>
      <c r="H7" s="119">
        <f aca="true" t="shared" si="1" ref="H7:H13">(F7/E7)*100</f>
        <v>97.91709221988584</v>
      </c>
    </row>
    <row r="8" spans="1:8" ht="28.5" customHeight="1">
      <c r="A8" s="84" t="s">
        <v>507</v>
      </c>
      <c r="B8" s="22">
        <v>3010</v>
      </c>
      <c r="C8" s="120">
        <v>21916.3</v>
      </c>
      <c r="D8" s="120">
        <v>27204.2</v>
      </c>
      <c r="E8" s="120">
        <v>27440</v>
      </c>
      <c r="F8" s="120">
        <v>27204.2</v>
      </c>
      <c r="G8" s="121">
        <f t="shared" si="0"/>
        <v>-235.79999999999927</v>
      </c>
      <c r="H8" s="122">
        <f t="shared" si="1"/>
        <v>99.14067055393586</v>
      </c>
    </row>
    <row r="9" spans="1:8" ht="19.5" customHeight="1">
      <c r="A9" s="84" t="s">
        <v>280</v>
      </c>
      <c r="B9" s="22">
        <v>3020</v>
      </c>
      <c r="C9" s="120"/>
      <c r="D9" s="120"/>
      <c r="E9" s="120"/>
      <c r="F9" s="120"/>
      <c r="G9" s="121">
        <f t="shared" si="0"/>
        <v>0</v>
      </c>
      <c r="H9" s="122" t="e">
        <f t="shared" si="1"/>
        <v>#DIV/0!</v>
      </c>
    </row>
    <row r="10" spans="1:8" ht="19.5" customHeight="1">
      <c r="A10" s="84" t="s">
        <v>281</v>
      </c>
      <c r="B10" s="22">
        <v>3021</v>
      </c>
      <c r="C10" s="120"/>
      <c r="D10" s="120"/>
      <c r="E10" s="120"/>
      <c r="F10" s="120"/>
      <c r="G10" s="121">
        <f t="shared" si="0"/>
        <v>0</v>
      </c>
      <c r="H10" s="122" t="e">
        <f t="shared" si="1"/>
        <v>#DIV/0!</v>
      </c>
    </row>
    <row r="11" spans="1:8" ht="27.75" customHeight="1">
      <c r="A11" s="84" t="s">
        <v>282</v>
      </c>
      <c r="B11" s="22">
        <v>3030</v>
      </c>
      <c r="C11" s="120">
        <f>SUM(C12:C13)</f>
        <v>2473.1</v>
      </c>
      <c r="D11" s="120">
        <v>5024.8</v>
      </c>
      <c r="E11" s="120">
        <f>SUM(E12:E13)</f>
        <v>5550</v>
      </c>
      <c r="F11" s="120">
        <f>SUM(F12:F13)</f>
        <v>5024.8</v>
      </c>
      <c r="G11" s="121">
        <f t="shared" si="0"/>
        <v>-525.1999999999998</v>
      </c>
      <c r="H11" s="122">
        <f t="shared" si="1"/>
        <v>90.53693693693694</v>
      </c>
    </row>
    <row r="12" spans="1:8" ht="35.25" customHeight="1">
      <c r="A12" s="309" t="s">
        <v>473</v>
      </c>
      <c r="B12" s="22" t="s">
        <v>474</v>
      </c>
      <c r="C12" s="120">
        <v>54.5</v>
      </c>
      <c r="D12" s="120">
        <v>285.1</v>
      </c>
      <c r="E12" s="120">
        <v>300</v>
      </c>
      <c r="F12" s="120">
        <v>285.1</v>
      </c>
      <c r="G12" s="121">
        <f t="shared" si="0"/>
        <v>-14.899999999999977</v>
      </c>
      <c r="H12" s="122">
        <f t="shared" si="1"/>
        <v>95.03333333333333</v>
      </c>
    </row>
    <row r="13" spans="1:8" ht="31.5" customHeight="1">
      <c r="A13" s="309" t="s">
        <v>524</v>
      </c>
      <c r="B13" s="22" t="s">
        <v>475</v>
      </c>
      <c r="C13" s="120">
        <v>2418.6</v>
      </c>
      <c r="D13" s="120">
        <v>4739.7</v>
      </c>
      <c r="E13" s="120">
        <v>5250</v>
      </c>
      <c r="F13" s="120">
        <v>4739.7</v>
      </c>
      <c r="G13" s="121">
        <f t="shared" si="0"/>
        <v>-510.3000000000002</v>
      </c>
      <c r="H13" s="122">
        <f t="shared" si="1"/>
        <v>90.27999999999999</v>
      </c>
    </row>
    <row r="14" spans="1:8" ht="19.5" customHeight="1">
      <c r="A14" s="84" t="s">
        <v>283</v>
      </c>
      <c r="B14" s="22">
        <v>3040</v>
      </c>
      <c r="C14" s="120"/>
      <c r="D14" s="120"/>
      <c r="E14" s="120"/>
      <c r="F14" s="120"/>
      <c r="G14" s="121">
        <f aca="true" t="shared" si="2" ref="G14:G40">F14-E14</f>
        <v>0</v>
      </c>
      <c r="H14" s="122" t="e">
        <f aca="true" t="shared" si="3" ref="H14:H40">(F14/E14)*100</f>
        <v>#DIV/0!</v>
      </c>
    </row>
    <row r="15" spans="1:8" ht="19.5" customHeight="1">
      <c r="A15" s="84" t="s">
        <v>284</v>
      </c>
      <c r="B15" s="22">
        <v>3050</v>
      </c>
      <c r="C15" s="123">
        <f>SUM(C16:C18)</f>
        <v>0</v>
      </c>
      <c r="D15" s="123">
        <f>SUM(D16:D18)</f>
        <v>0</v>
      </c>
      <c r="E15" s="123">
        <f>SUM(E16:E18)</f>
        <v>0</v>
      </c>
      <c r="F15" s="123">
        <f>SUM(F16:F18)</f>
        <v>0</v>
      </c>
      <c r="G15" s="124">
        <f t="shared" si="2"/>
        <v>0</v>
      </c>
      <c r="H15" s="122" t="e">
        <f t="shared" si="3"/>
        <v>#DIV/0!</v>
      </c>
    </row>
    <row r="16" spans="1:8" ht="19.5" customHeight="1">
      <c r="A16" s="84" t="s">
        <v>285</v>
      </c>
      <c r="B16" s="22">
        <v>3051</v>
      </c>
      <c r="C16" s="120"/>
      <c r="D16" s="120"/>
      <c r="E16" s="120"/>
      <c r="F16" s="120"/>
      <c r="G16" s="124">
        <f t="shared" si="2"/>
        <v>0</v>
      </c>
      <c r="H16" s="122" t="e">
        <f t="shared" si="3"/>
        <v>#DIV/0!</v>
      </c>
    </row>
    <row r="17" spans="1:8" ht="19.5" customHeight="1">
      <c r="A17" s="84" t="s">
        <v>286</v>
      </c>
      <c r="B17" s="22">
        <v>3052</v>
      </c>
      <c r="C17" s="120"/>
      <c r="D17" s="120"/>
      <c r="E17" s="120"/>
      <c r="F17" s="120"/>
      <c r="G17" s="124">
        <f t="shared" si="2"/>
        <v>0</v>
      </c>
      <c r="H17" s="122" t="e">
        <f t="shared" si="3"/>
        <v>#DIV/0!</v>
      </c>
    </row>
    <row r="18" spans="1:8" ht="19.5" customHeight="1">
      <c r="A18" s="84" t="s">
        <v>287</v>
      </c>
      <c r="B18" s="22">
        <v>3053</v>
      </c>
      <c r="C18" s="120"/>
      <c r="D18" s="120"/>
      <c r="E18" s="120"/>
      <c r="F18" s="120"/>
      <c r="G18" s="124">
        <f t="shared" si="2"/>
        <v>0</v>
      </c>
      <c r="H18" s="122" t="e">
        <f t="shared" si="3"/>
        <v>#DIV/0!</v>
      </c>
    </row>
    <row r="19" spans="1:8" ht="19.5" customHeight="1">
      <c r="A19" s="84" t="s">
        <v>500</v>
      </c>
      <c r="B19" s="22">
        <v>3060</v>
      </c>
      <c r="C19" s="120">
        <v>815.8</v>
      </c>
      <c r="D19" s="120">
        <v>367.6</v>
      </c>
      <c r="E19" s="120">
        <v>300</v>
      </c>
      <c r="F19" s="120">
        <v>367.6</v>
      </c>
      <c r="G19" s="125">
        <f t="shared" si="2"/>
        <v>67.60000000000002</v>
      </c>
      <c r="H19" s="122">
        <f t="shared" si="3"/>
        <v>122.53333333333333</v>
      </c>
    </row>
    <row r="20" spans="1:8" ht="19.5" customHeight="1">
      <c r="A20" s="85" t="s">
        <v>288</v>
      </c>
      <c r="B20" s="74">
        <v>3100</v>
      </c>
      <c r="C20" s="126">
        <f>SUM(C21:C23,C27,C39,C40)</f>
        <v>-22789.699999999997</v>
      </c>
      <c r="D20" s="126">
        <f>SUM(D21:D23,D27,D39,D40)</f>
        <v>-34796.9</v>
      </c>
      <c r="E20" s="126">
        <f>SUM(E21:E23,E27,E39,E40)</f>
        <v>-36609.5</v>
      </c>
      <c r="F20" s="126">
        <f>SUM(F21:F23,F27,F39,F40)</f>
        <v>-34796.9</v>
      </c>
      <c r="G20" s="127">
        <f t="shared" si="2"/>
        <v>1812.5999999999985</v>
      </c>
      <c r="H20" s="119">
        <f t="shared" si="3"/>
        <v>95.04882612436663</v>
      </c>
    </row>
    <row r="21" spans="1:9" ht="19.5" customHeight="1">
      <c r="A21" s="84" t="s">
        <v>289</v>
      </c>
      <c r="B21" s="22">
        <v>3110</v>
      </c>
      <c r="C21" s="121">
        <v>-2748.4</v>
      </c>
      <c r="D21" s="121">
        <f>-1779.1</f>
        <v>-1779.1</v>
      </c>
      <c r="E21" s="121">
        <f>-4090</f>
        <v>-4090</v>
      </c>
      <c r="F21" s="121">
        <f>-1779.1</f>
        <v>-1779.1</v>
      </c>
      <c r="G21" s="125">
        <f t="shared" si="2"/>
        <v>2310.9</v>
      </c>
      <c r="H21" s="122">
        <f t="shared" si="3"/>
        <v>43.49877750611247</v>
      </c>
      <c r="I21" s="6">
        <v>4527.9</v>
      </c>
    </row>
    <row r="22" spans="1:8" ht="19.5" customHeight="1">
      <c r="A22" s="84" t="s">
        <v>290</v>
      </c>
      <c r="B22" s="22">
        <v>3120</v>
      </c>
      <c r="C22" s="121">
        <v>-11320</v>
      </c>
      <c r="D22" s="121">
        <f>-16748.9</f>
        <v>-16748.9</v>
      </c>
      <c r="E22" s="121">
        <v>-15924</v>
      </c>
      <c r="F22" s="121">
        <f>-16748.9</f>
        <v>-16748.9</v>
      </c>
      <c r="G22" s="125">
        <f t="shared" si="2"/>
        <v>-824.9000000000015</v>
      </c>
      <c r="H22" s="122">
        <f t="shared" si="3"/>
        <v>105.18023109771416</v>
      </c>
    </row>
    <row r="23" spans="1:8" ht="19.5" customHeight="1">
      <c r="A23" s="84" t="s">
        <v>291</v>
      </c>
      <c r="B23" s="22">
        <v>3130</v>
      </c>
      <c r="C23" s="128">
        <f>SUM(C24:C26)</f>
        <v>0</v>
      </c>
      <c r="D23" s="128">
        <f>SUM(D24:D26)</f>
        <v>0</v>
      </c>
      <c r="E23" s="128">
        <f>SUM(E24:E26)</f>
        <v>0</v>
      </c>
      <c r="F23" s="128">
        <f>SUM(F24:F26)</f>
        <v>0</v>
      </c>
      <c r="G23" s="125">
        <f t="shared" si="2"/>
        <v>0</v>
      </c>
      <c r="H23" s="122" t="e">
        <f t="shared" si="3"/>
        <v>#DIV/0!</v>
      </c>
    </row>
    <row r="24" spans="1:8" ht="19.5" customHeight="1">
      <c r="A24" s="84" t="s">
        <v>285</v>
      </c>
      <c r="B24" s="22">
        <v>3131</v>
      </c>
      <c r="C24" s="121" t="s">
        <v>204</v>
      </c>
      <c r="D24" s="121" t="s">
        <v>204</v>
      </c>
      <c r="E24" s="121" t="s">
        <v>204</v>
      </c>
      <c r="F24" s="121" t="s">
        <v>204</v>
      </c>
      <c r="G24" s="124" t="e">
        <f t="shared" si="2"/>
        <v>#VALUE!</v>
      </c>
      <c r="H24" s="122" t="e">
        <f t="shared" si="3"/>
        <v>#VALUE!</v>
      </c>
    </row>
    <row r="25" spans="1:8" ht="19.5" customHeight="1">
      <c r="A25" s="84" t="s">
        <v>286</v>
      </c>
      <c r="B25" s="22">
        <v>3132</v>
      </c>
      <c r="C25" s="121" t="s">
        <v>204</v>
      </c>
      <c r="D25" s="121" t="s">
        <v>204</v>
      </c>
      <c r="E25" s="121" t="s">
        <v>204</v>
      </c>
      <c r="F25" s="121" t="s">
        <v>204</v>
      </c>
      <c r="G25" s="124" t="e">
        <f t="shared" si="2"/>
        <v>#VALUE!</v>
      </c>
      <c r="H25" s="122" t="e">
        <f t="shared" si="3"/>
        <v>#VALUE!</v>
      </c>
    </row>
    <row r="26" spans="1:8" ht="19.5" customHeight="1">
      <c r="A26" s="84" t="s">
        <v>287</v>
      </c>
      <c r="B26" s="22">
        <v>3133</v>
      </c>
      <c r="C26" s="121" t="s">
        <v>204</v>
      </c>
      <c r="D26" s="121" t="s">
        <v>204</v>
      </c>
      <c r="E26" s="121" t="s">
        <v>204</v>
      </c>
      <c r="F26" s="121" t="s">
        <v>204</v>
      </c>
      <c r="G26" s="124" t="e">
        <f t="shared" si="2"/>
        <v>#VALUE!</v>
      </c>
      <c r="H26" s="122" t="e">
        <f t="shared" si="3"/>
        <v>#VALUE!</v>
      </c>
    </row>
    <row r="27" spans="1:8" ht="19.5" customHeight="1">
      <c r="A27" s="84" t="s">
        <v>292</v>
      </c>
      <c r="B27" s="22">
        <v>3140</v>
      </c>
      <c r="C27" s="128">
        <f>SUM(C28:C33,C36)</f>
        <v>-4995.200000000001</v>
      </c>
      <c r="D27" s="128">
        <f>SUM(D28:D33,D36)</f>
        <v>-8450.2</v>
      </c>
      <c r="E27" s="128">
        <f>SUM(E28:E33,E36)</f>
        <v>-8255.5</v>
      </c>
      <c r="F27" s="128">
        <f>SUM(F28:F33,F36)</f>
        <v>-8450.2</v>
      </c>
      <c r="G27" s="121">
        <f t="shared" si="2"/>
        <v>-194.70000000000073</v>
      </c>
      <c r="H27" s="122">
        <f t="shared" si="3"/>
        <v>102.35842771485677</v>
      </c>
    </row>
    <row r="28" spans="1:8" ht="19.5" customHeight="1">
      <c r="A28" s="84" t="s">
        <v>108</v>
      </c>
      <c r="B28" s="22">
        <v>3141</v>
      </c>
      <c r="C28" s="121" t="s">
        <v>204</v>
      </c>
      <c r="D28" s="121" t="s">
        <v>204</v>
      </c>
      <c r="E28" s="121" t="s">
        <v>204</v>
      </c>
      <c r="F28" s="121" t="s">
        <v>204</v>
      </c>
      <c r="G28" s="124" t="e">
        <f t="shared" si="2"/>
        <v>#VALUE!</v>
      </c>
      <c r="H28" s="122" t="e">
        <f t="shared" si="3"/>
        <v>#VALUE!</v>
      </c>
    </row>
    <row r="29" spans="1:8" ht="19.5" customHeight="1">
      <c r="A29" s="84" t="s">
        <v>293</v>
      </c>
      <c r="B29" s="22">
        <v>3142</v>
      </c>
      <c r="C29" s="121" t="s">
        <v>204</v>
      </c>
      <c r="D29" s="121" t="s">
        <v>204</v>
      </c>
      <c r="E29" s="121" t="s">
        <v>204</v>
      </c>
      <c r="F29" s="121" t="s">
        <v>204</v>
      </c>
      <c r="G29" s="124" t="e">
        <f t="shared" si="2"/>
        <v>#VALUE!</v>
      </c>
      <c r="H29" s="122" t="e">
        <f t="shared" si="3"/>
        <v>#VALUE!</v>
      </c>
    </row>
    <row r="30" spans="1:8" ht="19.5" customHeight="1">
      <c r="A30" s="84" t="s">
        <v>111</v>
      </c>
      <c r="B30" s="22">
        <v>3143</v>
      </c>
      <c r="C30" s="121" t="s">
        <v>204</v>
      </c>
      <c r="D30" s="121" t="s">
        <v>204</v>
      </c>
      <c r="E30" s="121" t="s">
        <v>204</v>
      </c>
      <c r="F30" s="121" t="s">
        <v>204</v>
      </c>
      <c r="G30" s="124" t="e">
        <f t="shared" si="2"/>
        <v>#VALUE!</v>
      </c>
      <c r="H30" s="122" t="e">
        <f t="shared" si="3"/>
        <v>#VALUE!</v>
      </c>
    </row>
    <row r="31" spans="1:8" ht="19.5" customHeight="1">
      <c r="A31" s="84" t="s">
        <v>294</v>
      </c>
      <c r="B31" s="22">
        <v>3144</v>
      </c>
      <c r="C31" s="121" t="s">
        <v>204</v>
      </c>
      <c r="D31" s="121" t="s">
        <v>204</v>
      </c>
      <c r="E31" s="121" t="s">
        <v>204</v>
      </c>
      <c r="F31" s="121" t="s">
        <v>204</v>
      </c>
      <c r="G31" s="124" t="e">
        <f t="shared" si="2"/>
        <v>#VALUE!</v>
      </c>
      <c r="H31" s="122" t="e">
        <f t="shared" si="3"/>
        <v>#VALUE!</v>
      </c>
    </row>
    <row r="32" spans="1:8" ht="19.5" customHeight="1">
      <c r="A32" s="84" t="s">
        <v>264</v>
      </c>
      <c r="B32" s="22">
        <v>3145</v>
      </c>
      <c r="C32" s="121">
        <v>-2108.9</v>
      </c>
      <c r="D32" s="121">
        <f>-3739.8</f>
        <v>-3739.8</v>
      </c>
      <c r="E32" s="121">
        <v>-3670</v>
      </c>
      <c r="F32" s="121">
        <v>-3739.8</v>
      </c>
      <c r="G32" s="121">
        <f t="shared" si="2"/>
        <v>-69.80000000000018</v>
      </c>
      <c r="H32" s="122">
        <f t="shared" si="3"/>
        <v>101.90190735694824</v>
      </c>
    </row>
    <row r="33" spans="1:8" ht="19.5" customHeight="1">
      <c r="A33" s="84" t="s">
        <v>295</v>
      </c>
      <c r="B33" s="22">
        <v>3146</v>
      </c>
      <c r="C33" s="128">
        <f>SUM(C34,C35)</f>
        <v>0</v>
      </c>
      <c r="D33" s="128">
        <f>SUM(D34,D35)</f>
        <v>0</v>
      </c>
      <c r="E33" s="128">
        <f>SUM(E34,E35)</f>
        <v>0</v>
      </c>
      <c r="F33" s="128">
        <f>SUM(F34,F35)</f>
        <v>0</v>
      </c>
      <c r="G33" s="124">
        <f t="shared" si="2"/>
        <v>0</v>
      </c>
      <c r="H33" s="122" t="e">
        <f t="shared" si="3"/>
        <v>#DIV/0!</v>
      </c>
    </row>
    <row r="34" spans="1:8" ht="19.5" customHeight="1">
      <c r="A34" s="84" t="s">
        <v>296</v>
      </c>
      <c r="B34" s="22" t="s">
        <v>297</v>
      </c>
      <c r="C34" s="121" t="s">
        <v>204</v>
      </c>
      <c r="D34" s="121" t="s">
        <v>204</v>
      </c>
      <c r="E34" s="121" t="s">
        <v>204</v>
      </c>
      <c r="F34" s="121" t="s">
        <v>204</v>
      </c>
      <c r="G34" s="124" t="e">
        <f t="shared" si="2"/>
        <v>#VALUE!</v>
      </c>
      <c r="H34" s="122" t="e">
        <f t="shared" si="3"/>
        <v>#VALUE!</v>
      </c>
    </row>
    <row r="35" spans="1:8" ht="37.5">
      <c r="A35" s="84" t="s">
        <v>298</v>
      </c>
      <c r="B35" s="22" t="s">
        <v>299</v>
      </c>
      <c r="C35" s="121" t="s">
        <v>204</v>
      </c>
      <c r="D35" s="121" t="s">
        <v>204</v>
      </c>
      <c r="E35" s="121" t="s">
        <v>204</v>
      </c>
      <c r="F35" s="121" t="s">
        <v>204</v>
      </c>
      <c r="G35" s="124" t="e">
        <f t="shared" si="2"/>
        <v>#VALUE!</v>
      </c>
      <c r="H35" s="122" t="e">
        <f t="shared" si="3"/>
        <v>#VALUE!</v>
      </c>
    </row>
    <row r="36" spans="1:8" ht="19.5" customHeight="1">
      <c r="A36" s="84" t="s">
        <v>480</v>
      </c>
      <c r="B36" s="22">
        <v>3150</v>
      </c>
      <c r="C36" s="121">
        <v>-2886.3</v>
      </c>
      <c r="D36" s="121">
        <f>SUM(D37:D38)</f>
        <v>-4710.400000000001</v>
      </c>
      <c r="E36" s="121">
        <f>SUM(E37:E38)</f>
        <v>-4585.5</v>
      </c>
      <c r="F36" s="121">
        <f>SUM(F37:F38)</f>
        <v>-4710.400000000001</v>
      </c>
      <c r="G36" s="125">
        <f t="shared" si="2"/>
        <v>-124.90000000000055</v>
      </c>
      <c r="H36" s="122">
        <f t="shared" si="3"/>
        <v>102.72380329298878</v>
      </c>
    </row>
    <row r="37" spans="1:8" ht="19.5" customHeight="1">
      <c r="A37" s="84" t="s">
        <v>476</v>
      </c>
      <c r="B37" s="22" t="s">
        <v>477</v>
      </c>
      <c r="C37" s="121">
        <v>0</v>
      </c>
      <c r="D37" s="121">
        <f>-4396.3</f>
        <v>-4396.3</v>
      </c>
      <c r="E37" s="121">
        <v>-4280</v>
      </c>
      <c r="F37" s="121">
        <v>-4396.3</v>
      </c>
      <c r="G37" s="125"/>
      <c r="H37" s="122"/>
    </row>
    <row r="38" spans="1:8" ht="19.5" customHeight="1">
      <c r="A38" s="84" t="s">
        <v>478</v>
      </c>
      <c r="B38" s="22" t="s">
        <v>479</v>
      </c>
      <c r="C38" s="121">
        <v>0</v>
      </c>
      <c r="D38" s="121">
        <f>-314.1</f>
        <v>-314.1</v>
      </c>
      <c r="E38" s="121">
        <v>-305.5</v>
      </c>
      <c r="F38" s="121">
        <v>-314.1</v>
      </c>
      <c r="G38" s="125"/>
      <c r="H38" s="122"/>
    </row>
    <row r="39" spans="1:8" ht="19.5" customHeight="1">
      <c r="A39" s="84" t="s">
        <v>300</v>
      </c>
      <c r="B39" s="22">
        <v>3160</v>
      </c>
      <c r="C39" s="121" t="s">
        <v>204</v>
      </c>
      <c r="D39" s="121" t="s">
        <v>204</v>
      </c>
      <c r="E39" s="121" t="s">
        <v>204</v>
      </c>
      <c r="F39" s="121" t="s">
        <v>204</v>
      </c>
      <c r="G39" s="124" t="e">
        <f t="shared" si="2"/>
        <v>#VALUE!</v>
      </c>
      <c r="H39" s="122" t="e">
        <f t="shared" si="3"/>
        <v>#VALUE!</v>
      </c>
    </row>
    <row r="40" spans="1:8" ht="19.5" customHeight="1">
      <c r="A40" s="85" t="s">
        <v>301</v>
      </c>
      <c r="B40" s="22">
        <v>3170</v>
      </c>
      <c r="C40" s="118">
        <v>-3726.1</v>
      </c>
      <c r="D40" s="118">
        <f>SUM(D41:D47)</f>
        <v>-7818.700000000001</v>
      </c>
      <c r="E40" s="118">
        <f>SUM(E41:E47)</f>
        <v>-8340</v>
      </c>
      <c r="F40" s="118">
        <f>SUM(F41:F47)</f>
        <v>-7818.700000000001</v>
      </c>
      <c r="G40" s="121">
        <f t="shared" si="2"/>
        <v>521.2999999999993</v>
      </c>
      <c r="H40" s="129">
        <f t="shared" si="3"/>
        <v>93.74940047961631</v>
      </c>
    </row>
    <row r="41" spans="1:8" ht="25.5" customHeight="1">
      <c r="A41" s="305" t="s">
        <v>481</v>
      </c>
      <c r="B41" s="22" t="s">
        <v>482</v>
      </c>
      <c r="C41" s="121">
        <v>0</v>
      </c>
      <c r="D41" s="121">
        <f>-285.1</f>
        <v>-285.1</v>
      </c>
      <c r="E41" s="121">
        <v>-300</v>
      </c>
      <c r="F41" s="121">
        <v>-285.1</v>
      </c>
      <c r="G41" s="121"/>
      <c r="H41" s="129"/>
    </row>
    <row r="42" spans="1:8" ht="24" customHeight="1">
      <c r="A42" s="305" t="s">
        <v>461</v>
      </c>
      <c r="B42" s="22" t="s">
        <v>483</v>
      </c>
      <c r="C42" s="121">
        <v>0</v>
      </c>
      <c r="D42" s="121">
        <f>-4739.4</f>
        <v>-4739.4</v>
      </c>
      <c r="E42" s="121">
        <v>-5250</v>
      </c>
      <c r="F42" s="121">
        <v>-4739.4</v>
      </c>
      <c r="G42" s="121"/>
      <c r="H42" s="129"/>
    </row>
    <row r="43" spans="1:8" ht="27" customHeight="1">
      <c r="A43" s="305" t="s">
        <v>445</v>
      </c>
      <c r="B43" s="22" t="s">
        <v>484</v>
      </c>
      <c r="C43" s="121">
        <v>0</v>
      </c>
      <c r="D43" s="121">
        <f>-2122.1</f>
        <v>-2122.1</v>
      </c>
      <c r="E43" s="121">
        <v>-1800</v>
      </c>
      <c r="F43" s="121">
        <v>-2122.1</v>
      </c>
      <c r="G43" s="121"/>
      <c r="H43" s="129"/>
    </row>
    <row r="44" spans="1:8" ht="27" customHeight="1">
      <c r="A44" s="305" t="s">
        <v>485</v>
      </c>
      <c r="B44" s="22" t="s">
        <v>486</v>
      </c>
      <c r="C44" s="121">
        <v>0</v>
      </c>
      <c r="D44" s="121">
        <f>-102.4</f>
        <v>-102.4</v>
      </c>
      <c r="E44" s="121">
        <v>-80</v>
      </c>
      <c r="F44" s="121">
        <v>-102.4</v>
      </c>
      <c r="G44" s="121"/>
      <c r="H44" s="129"/>
    </row>
    <row r="45" spans="1:8" ht="27.75" customHeight="1">
      <c r="A45" s="305" t="s">
        <v>487</v>
      </c>
      <c r="B45" s="22" t="s">
        <v>488</v>
      </c>
      <c r="C45" s="121">
        <v>0</v>
      </c>
      <c r="D45" s="121">
        <f>-192.3</f>
        <v>-192.3</v>
      </c>
      <c r="E45" s="121">
        <v>-290</v>
      </c>
      <c r="F45" s="121">
        <v>-192.3</v>
      </c>
      <c r="G45" s="121"/>
      <c r="H45" s="129"/>
    </row>
    <row r="46" spans="1:8" ht="30.75" customHeight="1">
      <c r="A46" s="305" t="s">
        <v>489</v>
      </c>
      <c r="B46" s="22" t="s">
        <v>490</v>
      </c>
      <c r="C46" s="121">
        <v>0</v>
      </c>
      <c r="D46" s="121">
        <f>-51.8</f>
        <v>-51.8</v>
      </c>
      <c r="E46" s="121">
        <v>-170</v>
      </c>
      <c r="F46" s="121">
        <v>-51.8</v>
      </c>
      <c r="G46" s="121"/>
      <c r="H46" s="129"/>
    </row>
    <row r="47" spans="1:8" ht="33.75" customHeight="1">
      <c r="A47" s="305" t="s">
        <v>491</v>
      </c>
      <c r="B47" s="22" t="s">
        <v>492</v>
      </c>
      <c r="C47" s="121">
        <v>0</v>
      </c>
      <c r="D47" s="121">
        <f>-325.6</f>
        <v>-325.6</v>
      </c>
      <c r="E47" s="121">
        <v>-450</v>
      </c>
      <c r="F47" s="121">
        <v>-325.6</v>
      </c>
      <c r="G47" s="121"/>
      <c r="H47" s="129"/>
    </row>
    <row r="48" spans="1:8" ht="19.5" customHeight="1">
      <c r="A48" s="130" t="s">
        <v>123</v>
      </c>
      <c r="B48" s="131">
        <v>3195</v>
      </c>
      <c r="C48" s="117">
        <f>SUM(C7,C20)</f>
        <v>2415.5</v>
      </c>
      <c r="D48" s="117">
        <f>SUM(D7,D20)</f>
        <v>-2200.300000000003</v>
      </c>
      <c r="E48" s="117">
        <f>SUM(E7,E20)</f>
        <v>-3319.5</v>
      </c>
      <c r="F48" s="117">
        <f>SUM(F7,F20)</f>
        <v>-2200.300000000003</v>
      </c>
      <c r="G48" s="118">
        <f aca="true" t="shared" si="4" ref="G48:G82">F48-E48</f>
        <v>1119.199999999997</v>
      </c>
      <c r="H48" s="119">
        <f aca="true" t="shared" si="5" ref="H48:H82">(F48/E48)*100</f>
        <v>66.28407892754942</v>
      </c>
    </row>
    <row r="49" spans="1:8" ht="19.5" customHeight="1">
      <c r="A49" s="112" t="s">
        <v>302</v>
      </c>
      <c r="B49" s="113"/>
      <c r="C49" s="132"/>
      <c r="D49" s="132"/>
      <c r="E49" s="132"/>
      <c r="F49" s="132"/>
      <c r="G49" s="124">
        <f t="shared" si="4"/>
        <v>0</v>
      </c>
      <c r="H49" s="122" t="e">
        <f t="shared" si="5"/>
        <v>#DIV/0!</v>
      </c>
    </row>
    <row r="50" spans="1:8" ht="19.5" customHeight="1">
      <c r="A50" s="115" t="s">
        <v>303</v>
      </c>
      <c r="B50" s="116">
        <v>3200</v>
      </c>
      <c r="C50" s="133">
        <f>SUM(C51:C54)</f>
        <v>0</v>
      </c>
      <c r="D50" s="133">
        <f>SUM(D51:D54)</f>
        <v>0</v>
      </c>
      <c r="E50" s="133">
        <f>SUM(E51:E54)</f>
        <v>0</v>
      </c>
      <c r="F50" s="133">
        <f>SUM(F51:F54)</f>
        <v>0</v>
      </c>
      <c r="G50" s="134">
        <f t="shared" si="4"/>
        <v>0</v>
      </c>
      <c r="H50" s="119" t="e">
        <f t="shared" si="5"/>
        <v>#DIV/0!</v>
      </c>
    </row>
    <row r="51" spans="1:8" ht="19.5" customHeight="1">
      <c r="A51" s="84" t="s">
        <v>304</v>
      </c>
      <c r="B51" s="22">
        <v>3210</v>
      </c>
      <c r="C51" s="135"/>
      <c r="D51" s="135"/>
      <c r="E51" s="135"/>
      <c r="F51" s="135"/>
      <c r="G51" s="124">
        <f t="shared" si="4"/>
        <v>0</v>
      </c>
      <c r="H51" s="122" t="e">
        <f t="shared" si="5"/>
        <v>#DIV/0!</v>
      </c>
    </row>
    <row r="52" spans="1:8" ht="19.5" customHeight="1">
      <c r="A52" s="84" t="s">
        <v>305</v>
      </c>
      <c r="B52" s="22">
        <v>3220</v>
      </c>
      <c r="C52" s="135"/>
      <c r="D52" s="135"/>
      <c r="E52" s="135"/>
      <c r="F52" s="135"/>
      <c r="G52" s="124">
        <f t="shared" si="4"/>
        <v>0</v>
      </c>
      <c r="H52" s="122" t="e">
        <f t="shared" si="5"/>
        <v>#DIV/0!</v>
      </c>
    </row>
    <row r="53" spans="1:8" ht="19.5" customHeight="1">
      <c r="A53" s="84" t="s">
        <v>306</v>
      </c>
      <c r="B53" s="22">
        <v>3230</v>
      </c>
      <c r="C53" s="135"/>
      <c r="D53" s="135"/>
      <c r="E53" s="135"/>
      <c r="F53" s="135"/>
      <c r="G53" s="124">
        <f t="shared" si="4"/>
        <v>0</v>
      </c>
      <c r="H53" s="122" t="e">
        <f t="shared" si="5"/>
        <v>#DIV/0!</v>
      </c>
    </row>
    <row r="54" spans="1:8" ht="19.5" customHeight="1">
      <c r="A54" s="84" t="s">
        <v>307</v>
      </c>
      <c r="B54" s="22">
        <v>3240</v>
      </c>
      <c r="C54" s="135"/>
      <c r="D54" s="135"/>
      <c r="E54" s="135"/>
      <c r="F54" s="135"/>
      <c r="G54" s="124">
        <f t="shared" si="4"/>
        <v>0</v>
      </c>
      <c r="H54" s="122" t="e">
        <f t="shared" si="5"/>
        <v>#DIV/0!</v>
      </c>
    </row>
    <row r="55" spans="1:8" ht="19.5" customHeight="1">
      <c r="A55" s="85" t="s">
        <v>308</v>
      </c>
      <c r="B55" s="74">
        <v>3255</v>
      </c>
      <c r="C55" s="136">
        <f>SUM(C56:C60)</f>
        <v>0</v>
      </c>
      <c r="D55" s="133">
        <f>SUM(D56:D60)</f>
        <v>0</v>
      </c>
      <c r="E55" s="133">
        <f>SUM(E56:E60)</f>
        <v>0</v>
      </c>
      <c r="F55" s="133">
        <f>SUM(F56:F60)</f>
        <v>0</v>
      </c>
      <c r="G55" s="134">
        <f t="shared" si="4"/>
        <v>0</v>
      </c>
      <c r="H55" s="119" t="e">
        <f t="shared" si="5"/>
        <v>#DIV/0!</v>
      </c>
    </row>
    <row r="56" spans="1:8" ht="19.5" customHeight="1">
      <c r="A56" s="84" t="s">
        <v>309</v>
      </c>
      <c r="B56" s="22">
        <v>3260</v>
      </c>
      <c r="C56" s="125" t="s">
        <v>204</v>
      </c>
      <c r="D56" s="135" t="s">
        <v>204</v>
      </c>
      <c r="E56" s="135" t="s">
        <v>204</v>
      </c>
      <c r="F56" s="135" t="s">
        <v>204</v>
      </c>
      <c r="G56" s="124" t="e">
        <f t="shared" si="4"/>
        <v>#VALUE!</v>
      </c>
      <c r="H56" s="122" t="e">
        <f t="shared" si="5"/>
        <v>#VALUE!</v>
      </c>
    </row>
    <row r="57" spans="1:8" ht="19.5" customHeight="1">
      <c r="A57" s="84" t="s">
        <v>310</v>
      </c>
      <c r="B57" s="22">
        <v>3265</v>
      </c>
      <c r="C57" s="125" t="s">
        <v>204</v>
      </c>
      <c r="D57" s="135" t="s">
        <v>204</v>
      </c>
      <c r="E57" s="135" t="s">
        <v>204</v>
      </c>
      <c r="F57" s="135" t="s">
        <v>204</v>
      </c>
      <c r="G57" s="124" t="e">
        <f t="shared" si="4"/>
        <v>#VALUE!</v>
      </c>
      <c r="H57" s="122" t="e">
        <f t="shared" si="5"/>
        <v>#VALUE!</v>
      </c>
    </row>
    <row r="58" spans="1:8" ht="19.5" customHeight="1">
      <c r="A58" s="84" t="s">
        <v>311</v>
      </c>
      <c r="B58" s="22">
        <v>3270</v>
      </c>
      <c r="C58" s="125" t="s">
        <v>204</v>
      </c>
      <c r="D58" s="135" t="s">
        <v>204</v>
      </c>
      <c r="E58" s="135" t="s">
        <v>204</v>
      </c>
      <c r="F58" s="135" t="s">
        <v>204</v>
      </c>
      <c r="G58" s="124" t="e">
        <f t="shared" si="4"/>
        <v>#VALUE!</v>
      </c>
      <c r="H58" s="122" t="e">
        <f t="shared" si="5"/>
        <v>#VALUE!</v>
      </c>
    </row>
    <row r="59" spans="1:8" ht="19.5" customHeight="1">
      <c r="A59" s="84" t="s">
        <v>312</v>
      </c>
      <c r="B59" s="22">
        <v>3275</v>
      </c>
      <c r="C59" s="125" t="s">
        <v>204</v>
      </c>
      <c r="D59" s="135" t="s">
        <v>204</v>
      </c>
      <c r="E59" s="135" t="s">
        <v>204</v>
      </c>
      <c r="F59" s="135" t="s">
        <v>204</v>
      </c>
      <c r="G59" s="124" t="e">
        <f t="shared" si="4"/>
        <v>#VALUE!</v>
      </c>
      <c r="H59" s="122" t="e">
        <f t="shared" si="5"/>
        <v>#VALUE!</v>
      </c>
    </row>
    <row r="60" spans="1:8" ht="19.5" customHeight="1">
      <c r="A60" s="84" t="s">
        <v>313</v>
      </c>
      <c r="B60" s="22">
        <v>3280</v>
      </c>
      <c r="C60" s="125" t="s">
        <v>204</v>
      </c>
      <c r="D60" s="135" t="s">
        <v>204</v>
      </c>
      <c r="E60" s="135" t="s">
        <v>204</v>
      </c>
      <c r="F60" s="135" t="s">
        <v>204</v>
      </c>
      <c r="G60" s="124" t="e">
        <f t="shared" si="4"/>
        <v>#VALUE!</v>
      </c>
      <c r="H60" s="122" t="e">
        <f t="shared" si="5"/>
        <v>#VALUE!</v>
      </c>
    </row>
    <row r="61" spans="1:8" ht="19.5" customHeight="1">
      <c r="A61" s="137" t="s">
        <v>124</v>
      </c>
      <c r="B61" s="131">
        <v>3295</v>
      </c>
      <c r="C61" s="136">
        <f>SUM(C50,C55)</f>
        <v>0</v>
      </c>
      <c r="D61" s="133">
        <f>SUM(D50,D55)</f>
        <v>0</v>
      </c>
      <c r="E61" s="133">
        <f>SUM(E50,E55)</f>
        <v>0</v>
      </c>
      <c r="F61" s="133">
        <f>SUM(F50,F55)</f>
        <v>0</v>
      </c>
      <c r="G61" s="134">
        <f t="shared" si="4"/>
        <v>0</v>
      </c>
      <c r="H61" s="119" t="e">
        <f t="shared" si="5"/>
        <v>#DIV/0!</v>
      </c>
    </row>
    <row r="62" spans="1:8" ht="19.5" customHeight="1">
      <c r="A62" s="112" t="s">
        <v>314</v>
      </c>
      <c r="B62" s="113"/>
      <c r="C62" s="132"/>
      <c r="D62" s="132"/>
      <c r="E62" s="132"/>
      <c r="F62" s="132"/>
      <c r="G62" s="124">
        <f t="shared" si="4"/>
        <v>0</v>
      </c>
      <c r="H62" s="122" t="e">
        <f t="shared" si="5"/>
        <v>#DIV/0!</v>
      </c>
    </row>
    <row r="63" spans="1:8" ht="19.5" customHeight="1">
      <c r="A63" s="85" t="s">
        <v>315</v>
      </c>
      <c r="B63" s="74">
        <v>3300</v>
      </c>
      <c r="C63" s="133">
        <f>SUM(C64,C65,C69)</f>
        <v>0</v>
      </c>
      <c r="D63" s="133">
        <f>SUM(D64,D65,D69)</f>
        <v>0</v>
      </c>
      <c r="E63" s="133">
        <f>SUM(E64,E65,E69)</f>
        <v>0</v>
      </c>
      <c r="F63" s="133">
        <f>SUM(F64,F65,F69)</f>
        <v>0</v>
      </c>
      <c r="G63" s="134">
        <f t="shared" si="4"/>
        <v>0</v>
      </c>
      <c r="H63" s="119" t="e">
        <f t="shared" si="5"/>
        <v>#DIV/0!</v>
      </c>
    </row>
    <row r="64" spans="1:8" ht="19.5" customHeight="1">
      <c r="A64" s="84" t="s">
        <v>316</v>
      </c>
      <c r="B64" s="22">
        <v>3310</v>
      </c>
      <c r="C64" s="135"/>
      <c r="D64" s="135"/>
      <c r="E64" s="135"/>
      <c r="F64" s="135"/>
      <c r="G64" s="124">
        <f t="shared" si="4"/>
        <v>0</v>
      </c>
      <c r="H64" s="122" t="e">
        <f t="shared" si="5"/>
        <v>#DIV/0!</v>
      </c>
    </row>
    <row r="65" spans="1:8" ht="19.5" customHeight="1">
      <c r="A65" s="84" t="s">
        <v>317</v>
      </c>
      <c r="B65" s="22">
        <v>3320</v>
      </c>
      <c r="C65" s="138">
        <f>SUM(C66:C68)</f>
        <v>0</v>
      </c>
      <c r="D65" s="138">
        <f>SUM(D66:D68)</f>
        <v>0</v>
      </c>
      <c r="E65" s="138">
        <f>SUM(E66:E68)</f>
        <v>0</v>
      </c>
      <c r="F65" s="138">
        <f>SUM(F66:F68)</f>
        <v>0</v>
      </c>
      <c r="G65" s="124">
        <f t="shared" si="4"/>
        <v>0</v>
      </c>
      <c r="H65" s="122" t="e">
        <f t="shared" si="5"/>
        <v>#DIV/0!</v>
      </c>
    </row>
    <row r="66" spans="1:8" ht="19.5" customHeight="1">
      <c r="A66" s="84" t="s">
        <v>285</v>
      </c>
      <c r="B66" s="22">
        <v>3321</v>
      </c>
      <c r="C66" s="135"/>
      <c r="D66" s="135"/>
      <c r="E66" s="135"/>
      <c r="F66" s="135"/>
      <c r="G66" s="124">
        <f t="shared" si="4"/>
        <v>0</v>
      </c>
      <c r="H66" s="122" t="e">
        <f t="shared" si="5"/>
        <v>#DIV/0!</v>
      </c>
    </row>
    <row r="67" spans="1:8" ht="19.5" customHeight="1">
      <c r="A67" s="84" t="s">
        <v>286</v>
      </c>
      <c r="B67" s="22">
        <v>3322</v>
      </c>
      <c r="C67" s="135"/>
      <c r="D67" s="135"/>
      <c r="E67" s="135"/>
      <c r="F67" s="135"/>
      <c r="G67" s="124">
        <f t="shared" si="4"/>
        <v>0</v>
      </c>
      <c r="H67" s="122" t="e">
        <f t="shared" si="5"/>
        <v>#DIV/0!</v>
      </c>
    </row>
    <row r="68" spans="1:8" ht="19.5" customHeight="1">
      <c r="A68" s="84" t="s">
        <v>287</v>
      </c>
      <c r="B68" s="22">
        <v>3323</v>
      </c>
      <c r="C68" s="135"/>
      <c r="D68" s="135"/>
      <c r="E68" s="135"/>
      <c r="F68" s="135"/>
      <c r="G68" s="124">
        <f t="shared" si="4"/>
        <v>0</v>
      </c>
      <c r="H68" s="122" t="e">
        <f t="shared" si="5"/>
        <v>#DIV/0!</v>
      </c>
    </row>
    <row r="69" spans="1:8" ht="19.5" customHeight="1">
      <c r="A69" s="84" t="s">
        <v>307</v>
      </c>
      <c r="B69" s="22">
        <v>3340</v>
      </c>
      <c r="C69" s="135"/>
      <c r="D69" s="135"/>
      <c r="E69" s="135"/>
      <c r="F69" s="135"/>
      <c r="G69" s="124">
        <f t="shared" si="4"/>
        <v>0</v>
      </c>
      <c r="H69" s="122" t="e">
        <f t="shared" si="5"/>
        <v>#DIV/0!</v>
      </c>
    </row>
    <row r="70" spans="1:8" ht="19.5" customHeight="1">
      <c r="A70" s="85" t="s">
        <v>318</v>
      </c>
      <c r="B70" s="74">
        <v>3345</v>
      </c>
      <c r="C70" s="133">
        <f>SUM(C71,C72,C76,C77)</f>
        <v>0</v>
      </c>
      <c r="D70" s="133">
        <f>SUM(D71,D72,D76,D77)</f>
        <v>0</v>
      </c>
      <c r="E70" s="133">
        <f>SUM(E71,E72,E76,E77)</f>
        <v>0</v>
      </c>
      <c r="F70" s="133">
        <f>SUM(F71,F72,F76,F77)</f>
        <v>0</v>
      </c>
      <c r="G70" s="134">
        <f t="shared" si="4"/>
        <v>0</v>
      </c>
      <c r="H70" s="119" t="e">
        <f t="shared" si="5"/>
        <v>#DIV/0!</v>
      </c>
    </row>
    <row r="71" spans="1:8" ht="19.5" customHeight="1">
      <c r="A71" s="84" t="s">
        <v>319</v>
      </c>
      <c r="B71" s="22">
        <v>3350</v>
      </c>
      <c r="C71" s="135" t="s">
        <v>204</v>
      </c>
      <c r="D71" s="135" t="s">
        <v>204</v>
      </c>
      <c r="E71" s="135" t="s">
        <v>204</v>
      </c>
      <c r="F71" s="135" t="s">
        <v>204</v>
      </c>
      <c r="G71" s="124" t="e">
        <f t="shared" si="4"/>
        <v>#VALUE!</v>
      </c>
      <c r="H71" s="122" t="e">
        <f t="shared" si="5"/>
        <v>#VALUE!</v>
      </c>
    </row>
    <row r="72" spans="1:8" ht="19.5" customHeight="1">
      <c r="A72" s="84" t="s">
        <v>320</v>
      </c>
      <c r="B72" s="22">
        <v>3360</v>
      </c>
      <c r="C72" s="138">
        <f>SUM(C73:C75)</f>
        <v>0</v>
      </c>
      <c r="D72" s="138">
        <f>SUM(D73:D75)</f>
        <v>0</v>
      </c>
      <c r="E72" s="138">
        <f>SUM(E73:E75)</f>
        <v>0</v>
      </c>
      <c r="F72" s="138">
        <f>SUM(F73:F75)</f>
        <v>0</v>
      </c>
      <c r="G72" s="124">
        <f t="shared" si="4"/>
        <v>0</v>
      </c>
      <c r="H72" s="122" t="e">
        <f t="shared" si="5"/>
        <v>#DIV/0!</v>
      </c>
    </row>
    <row r="73" spans="1:8" ht="19.5" customHeight="1">
      <c r="A73" s="84" t="s">
        <v>285</v>
      </c>
      <c r="B73" s="22">
        <v>3361</v>
      </c>
      <c r="C73" s="135" t="s">
        <v>204</v>
      </c>
      <c r="D73" s="135" t="s">
        <v>204</v>
      </c>
      <c r="E73" s="135" t="s">
        <v>204</v>
      </c>
      <c r="F73" s="135" t="s">
        <v>204</v>
      </c>
      <c r="G73" s="124" t="e">
        <f t="shared" si="4"/>
        <v>#VALUE!</v>
      </c>
      <c r="H73" s="122" t="e">
        <f t="shared" si="5"/>
        <v>#VALUE!</v>
      </c>
    </row>
    <row r="74" spans="1:8" ht="19.5" customHeight="1">
      <c r="A74" s="84" t="s">
        <v>286</v>
      </c>
      <c r="B74" s="22">
        <v>3362</v>
      </c>
      <c r="C74" s="135" t="s">
        <v>204</v>
      </c>
      <c r="D74" s="135" t="s">
        <v>204</v>
      </c>
      <c r="E74" s="135" t="s">
        <v>204</v>
      </c>
      <c r="F74" s="135" t="s">
        <v>204</v>
      </c>
      <c r="G74" s="124" t="e">
        <f t="shared" si="4"/>
        <v>#VALUE!</v>
      </c>
      <c r="H74" s="122" t="e">
        <f t="shared" si="5"/>
        <v>#VALUE!</v>
      </c>
    </row>
    <row r="75" spans="1:8" ht="19.5" customHeight="1">
      <c r="A75" s="84" t="s">
        <v>287</v>
      </c>
      <c r="B75" s="22">
        <v>3363</v>
      </c>
      <c r="C75" s="135" t="s">
        <v>204</v>
      </c>
      <c r="D75" s="135" t="s">
        <v>204</v>
      </c>
      <c r="E75" s="135" t="s">
        <v>204</v>
      </c>
      <c r="F75" s="135" t="s">
        <v>204</v>
      </c>
      <c r="G75" s="124" t="e">
        <f t="shared" si="4"/>
        <v>#VALUE!</v>
      </c>
      <c r="H75" s="122" t="e">
        <f t="shared" si="5"/>
        <v>#VALUE!</v>
      </c>
    </row>
    <row r="76" spans="1:8" ht="19.5" customHeight="1">
      <c r="A76" s="84" t="s">
        <v>321</v>
      </c>
      <c r="B76" s="22">
        <v>3370</v>
      </c>
      <c r="C76" s="135" t="s">
        <v>204</v>
      </c>
      <c r="D76" s="135" t="s">
        <v>204</v>
      </c>
      <c r="E76" s="135" t="s">
        <v>204</v>
      </c>
      <c r="F76" s="135" t="s">
        <v>204</v>
      </c>
      <c r="G76" s="124" t="e">
        <f t="shared" si="4"/>
        <v>#VALUE!</v>
      </c>
      <c r="H76" s="122" t="e">
        <f t="shared" si="5"/>
        <v>#VALUE!</v>
      </c>
    </row>
    <row r="77" spans="1:8" ht="19.5" customHeight="1">
      <c r="A77" s="84" t="s">
        <v>313</v>
      </c>
      <c r="B77" s="22">
        <v>3380</v>
      </c>
      <c r="C77" s="135" t="s">
        <v>204</v>
      </c>
      <c r="D77" s="135" t="s">
        <v>204</v>
      </c>
      <c r="E77" s="135" t="s">
        <v>204</v>
      </c>
      <c r="F77" s="135" t="s">
        <v>204</v>
      </c>
      <c r="G77" s="124" t="e">
        <f t="shared" si="4"/>
        <v>#VALUE!</v>
      </c>
      <c r="H77" s="122" t="e">
        <f t="shared" si="5"/>
        <v>#VALUE!</v>
      </c>
    </row>
    <row r="78" spans="1:8" ht="19.5" customHeight="1">
      <c r="A78" s="85" t="s">
        <v>322</v>
      </c>
      <c r="B78" s="74">
        <v>3395</v>
      </c>
      <c r="C78" s="133">
        <f>SUM(C63,C70)</f>
        <v>0</v>
      </c>
      <c r="D78" s="133">
        <f>SUM(D63,D70)</f>
        <v>0</v>
      </c>
      <c r="E78" s="133">
        <f>SUM(E63,E70)</f>
        <v>0</v>
      </c>
      <c r="F78" s="133">
        <f>SUM(F63,F70)</f>
        <v>0</v>
      </c>
      <c r="G78" s="134">
        <f t="shared" si="4"/>
        <v>0</v>
      </c>
      <c r="H78" s="119" t="e">
        <f t="shared" si="5"/>
        <v>#DIV/0!</v>
      </c>
    </row>
    <row r="79" spans="1:8" ht="19.5" customHeight="1">
      <c r="A79" s="139" t="s">
        <v>323</v>
      </c>
      <c r="B79" s="74">
        <v>3400</v>
      </c>
      <c r="C79" s="117">
        <f>SUM(C48,C61,C78)</f>
        <v>2415.5</v>
      </c>
      <c r="D79" s="117">
        <f>SUM(D48,D61,D78)</f>
        <v>-2200.300000000003</v>
      </c>
      <c r="E79" s="117">
        <f>SUM(E48,E61,E78)</f>
        <v>-3319.5</v>
      </c>
      <c r="F79" s="117">
        <f>SUM(F48,F61,F78)</f>
        <v>-2200.300000000003</v>
      </c>
      <c r="G79" s="140">
        <f t="shared" si="4"/>
        <v>1119.199999999997</v>
      </c>
      <c r="H79" s="119">
        <f t="shared" si="5"/>
        <v>66.28407892754942</v>
      </c>
    </row>
    <row r="80" spans="1:8" ht="19.5" customHeight="1">
      <c r="A80" s="84" t="s">
        <v>121</v>
      </c>
      <c r="B80" s="22">
        <v>3405</v>
      </c>
      <c r="C80" s="120">
        <v>5904</v>
      </c>
      <c r="D80" s="120">
        <v>8319.5</v>
      </c>
      <c r="E80" s="120">
        <v>8319.5</v>
      </c>
      <c r="F80" s="120">
        <v>8319.5</v>
      </c>
      <c r="G80" s="120">
        <f t="shared" si="4"/>
        <v>0</v>
      </c>
      <c r="H80" s="122">
        <f t="shared" si="5"/>
        <v>100</v>
      </c>
    </row>
    <row r="81" spans="1:8" ht="19.5" customHeight="1">
      <c r="A81" s="141" t="s">
        <v>126</v>
      </c>
      <c r="B81" s="22">
        <v>3410</v>
      </c>
      <c r="C81" s="120"/>
      <c r="D81" s="120"/>
      <c r="E81" s="120"/>
      <c r="F81" s="120"/>
      <c r="G81" s="120">
        <f t="shared" si="4"/>
        <v>0</v>
      </c>
      <c r="H81" s="122" t="e">
        <f t="shared" si="5"/>
        <v>#DIV/0!</v>
      </c>
    </row>
    <row r="82" spans="1:8" ht="19.5" customHeight="1">
      <c r="A82" s="84" t="s">
        <v>127</v>
      </c>
      <c r="B82" s="22">
        <v>3415</v>
      </c>
      <c r="C82" s="142">
        <f>SUM(C80,C79,C81)</f>
        <v>8319.5</v>
      </c>
      <c r="D82" s="142">
        <f>SUM(D80,D79,D81)</f>
        <v>6119.199999999997</v>
      </c>
      <c r="E82" s="142">
        <f>SUM(E80,E79,E81)</f>
        <v>5000</v>
      </c>
      <c r="F82" s="142">
        <f>SUM(F80,F79,F81)</f>
        <v>6119.199999999997</v>
      </c>
      <c r="G82" s="120">
        <f t="shared" si="4"/>
        <v>1119.199999999997</v>
      </c>
      <c r="H82" s="122">
        <f t="shared" si="5"/>
        <v>122.38399999999994</v>
      </c>
    </row>
    <row r="83" spans="1:8" s="111" customFormat="1" ht="10.5" customHeight="1">
      <c r="A83" s="6"/>
      <c r="B83" s="72"/>
      <c r="C83" s="72"/>
      <c r="D83" s="72"/>
      <c r="E83" s="72"/>
      <c r="F83" s="72"/>
      <c r="G83" s="72"/>
      <c r="H83" s="72"/>
    </row>
    <row r="84" spans="1:8" s="56" customFormat="1" ht="27.75" customHeight="1">
      <c r="A84" s="98" t="s">
        <v>193</v>
      </c>
      <c r="B84" s="16"/>
      <c r="C84" s="331" t="s">
        <v>502</v>
      </c>
      <c r="D84" s="331"/>
      <c r="E84" s="99"/>
      <c r="F84" s="371"/>
      <c r="G84" s="371"/>
      <c r="H84" s="371"/>
    </row>
    <row r="85" spans="1:8" ht="18.75">
      <c r="A85" s="100" t="s">
        <v>195</v>
      </c>
      <c r="B85" s="56"/>
      <c r="C85" s="357"/>
      <c r="D85" s="357"/>
      <c r="E85" s="56"/>
      <c r="F85" s="358"/>
      <c r="G85" s="358"/>
      <c r="H85" s="358"/>
    </row>
  </sheetData>
  <sheetProtection/>
  <mergeCells count="9">
    <mergeCell ref="A1:H1"/>
    <mergeCell ref="C3:D3"/>
    <mergeCell ref="E3:H3"/>
    <mergeCell ref="C84:D84"/>
    <mergeCell ref="F84:H84"/>
    <mergeCell ref="C85:D85"/>
    <mergeCell ref="F85:H85"/>
    <mergeCell ref="A3:A4"/>
    <mergeCell ref="B3:B4"/>
  </mergeCells>
  <printOptions/>
  <pageMargins left="0.8263888888888888" right="0.39305555555555605" top="0.786805555555556" bottom="0.19652777777777802" header="0.19652777777777802" footer="0.0784722222222222"/>
  <pageSetup horizontalDpi="600" verticalDpi="600" orientation="landscape" paperSize="9" scale="54" r:id="rId1"/>
  <headerFooter alignWithMargins="0">
    <oddHeader>&amp;C
&amp;"Times New Roman,обычный"&amp;14 9&amp;R&amp;"Times New Roman,обычный"&amp;14Продовження додатка 3
Таблиця 3
</oddHeader>
  </headerFooter>
  <ignoredErrors>
    <ignoredError sqref="G48:G82 H48:H82 H39 G39 H14:H20 H21:H35 G21:G35 H7:H10" evalError="1"/>
  </ignoredErrors>
</worksheet>
</file>

<file path=xl/worksheets/sheet5.xml><?xml version="1.0" encoding="utf-8"?>
<worksheet xmlns="http://schemas.openxmlformats.org/spreadsheetml/2006/main" xmlns:r="http://schemas.openxmlformats.org/officeDocument/2006/relationships">
  <sheetPr>
    <tabColor rgb="FFFFFF99"/>
  </sheetPr>
  <dimension ref="A1:O183"/>
  <sheetViews>
    <sheetView view="pageBreakPreview" zoomScale="80" zoomScaleNormal="75" zoomScaleSheetLayoutView="80" zoomScalePageLayoutView="0" workbookViewId="0" topLeftCell="A1">
      <selection activeCell="F14" sqref="F14"/>
    </sheetView>
  </sheetViews>
  <sheetFormatPr defaultColWidth="9.00390625" defaultRowHeight="12.75"/>
  <cols>
    <col min="1" max="1" width="82.25390625" style="56" customWidth="1"/>
    <col min="2" max="2" width="9.875" style="16" customWidth="1"/>
    <col min="3" max="7" width="25.75390625" style="16" customWidth="1"/>
    <col min="8" max="8" width="21.125" style="16" customWidth="1"/>
    <col min="9" max="9" width="9.625" style="56" customWidth="1"/>
    <col min="10" max="10" width="9.875" style="56" customWidth="1"/>
    <col min="11" max="11" width="9.125" style="56" bestFit="1" customWidth="1"/>
    <col min="12" max="16384" width="9.125" style="56" customWidth="1"/>
  </cols>
  <sheetData>
    <row r="1" spans="1:8" ht="18.75">
      <c r="A1" s="337" t="s">
        <v>517</v>
      </c>
      <c r="B1" s="337"/>
      <c r="C1" s="337"/>
      <c r="D1" s="337"/>
      <c r="E1" s="337"/>
      <c r="F1" s="337"/>
      <c r="G1" s="337"/>
      <c r="H1" s="337"/>
    </row>
    <row r="2" spans="1:8" ht="18.75">
      <c r="A2" s="371"/>
      <c r="B2" s="371"/>
      <c r="C2" s="371"/>
      <c r="D2" s="371"/>
      <c r="E2" s="371"/>
      <c r="F2" s="371"/>
      <c r="G2" s="371"/>
      <c r="H2" s="371"/>
    </row>
    <row r="3" spans="1:8" ht="43.5" customHeight="1">
      <c r="A3" s="379" t="s">
        <v>38</v>
      </c>
      <c r="B3" s="339" t="s">
        <v>39</v>
      </c>
      <c r="C3" s="339" t="s">
        <v>40</v>
      </c>
      <c r="D3" s="339"/>
      <c r="E3" s="340" t="s">
        <v>41</v>
      </c>
      <c r="F3" s="340"/>
      <c r="G3" s="340"/>
      <c r="H3" s="340"/>
    </row>
    <row r="4" spans="1:8" ht="56.25" customHeight="1">
      <c r="A4" s="380"/>
      <c r="B4" s="339"/>
      <c r="C4" s="13" t="s">
        <v>520</v>
      </c>
      <c r="D4" s="13" t="s">
        <v>522</v>
      </c>
      <c r="E4" s="13" t="s">
        <v>44</v>
      </c>
      <c r="F4" s="13" t="s">
        <v>45</v>
      </c>
      <c r="G4" s="103" t="s">
        <v>46</v>
      </c>
      <c r="H4" s="103" t="s">
        <v>47</v>
      </c>
    </row>
    <row r="5" spans="1:8" ht="15.75" customHeight="1">
      <c r="A5" s="22">
        <v>1</v>
      </c>
      <c r="B5" s="13">
        <v>2</v>
      </c>
      <c r="C5" s="22">
        <v>3</v>
      </c>
      <c r="D5" s="13">
        <v>4</v>
      </c>
      <c r="E5" s="22">
        <v>5</v>
      </c>
      <c r="F5" s="13">
        <v>6</v>
      </c>
      <c r="G5" s="22">
        <v>7</v>
      </c>
      <c r="H5" s="13">
        <v>8</v>
      </c>
    </row>
    <row r="6" spans="1:8" s="58" customFormat="1" ht="37.5" customHeight="1">
      <c r="A6" s="59" t="s">
        <v>324</v>
      </c>
      <c r="B6" s="104">
        <v>4000</v>
      </c>
      <c r="C6" s="105">
        <f>SUM(C7:C12)</f>
        <v>3166.7000000000003</v>
      </c>
      <c r="D6" s="105">
        <f>SUM(D7:D12)</f>
        <v>16517.2</v>
      </c>
      <c r="E6" s="105">
        <f>SUM(E7:E12)</f>
        <v>17886</v>
      </c>
      <c r="F6" s="105">
        <f>SUM(F7:F12)</f>
        <v>16517.2</v>
      </c>
      <c r="G6" s="76">
        <f>F6-E6</f>
        <v>-1368.7999999999993</v>
      </c>
      <c r="H6" s="106">
        <f>(F6/E6)*100</f>
        <v>92.34708710723471</v>
      </c>
    </row>
    <row r="7" spans="1:8" ht="37.5" customHeight="1">
      <c r="A7" s="60" t="s">
        <v>130</v>
      </c>
      <c r="B7" s="104" t="s">
        <v>131</v>
      </c>
      <c r="C7" s="77"/>
      <c r="D7" s="77"/>
      <c r="E7" s="77"/>
      <c r="F7" s="77"/>
      <c r="G7" s="77">
        <f aca="true" t="shared" si="0" ref="G7:G12">F7-E7</f>
        <v>0</v>
      </c>
      <c r="H7" s="107" t="e">
        <f aca="true" t="shared" si="1" ref="H7:H12">(F7/E7)*100</f>
        <v>#DIV/0!</v>
      </c>
    </row>
    <row r="8" spans="1:15" ht="37.5" customHeight="1">
      <c r="A8" s="60" t="s">
        <v>132</v>
      </c>
      <c r="B8" s="104">
        <v>4020</v>
      </c>
      <c r="C8" s="77">
        <v>2574.8</v>
      </c>
      <c r="D8" s="318">
        <v>9429.5</v>
      </c>
      <c r="E8" s="318">
        <v>11000</v>
      </c>
      <c r="F8" s="318">
        <v>9429.5</v>
      </c>
      <c r="G8" s="77">
        <f t="shared" si="0"/>
        <v>-1570.5</v>
      </c>
      <c r="H8" s="107">
        <f t="shared" si="1"/>
        <v>85.72272727272727</v>
      </c>
      <c r="O8" s="70"/>
    </row>
    <row r="9" spans="1:14" ht="37.5" customHeight="1">
      <c r="A9" s="60" t="s">
        <v>133</v>
      </c>
      <c r="B9" s="104">
        <v>4030</v>
      </c>
      <c r="C9" s="77">
        <v>591.9</v>
      </c>
      <c r="D9" s="318">
        <v>1002.1</v>
      </c>
      <c r="E9" s="318">
        <v>900</v>
      </c>
      <c r="F9" s="318">
        <v>1002.1</v>
      </c>
      <c r="G9" s="77">
        <f t="shared" si="0"/>
        <v>102.10000000000002</v>
      </c>
      <c r="H9" s="107">
        <f t="shared" si="1"/>
        <v>111.34444444444445</v>
      </c>
      <c r="N9" s="70"/>
    </row>
    <row r="10" spans="1:8" ht="37.5" customHeight="1">
      <c r="A10" s="60" t="s">
        <v>134</v>
      </c>
      <c r="B10" s="104">
        <v>4040</v>
      </c>
      <c r="C10" s="108">
        <v>0</v>
      </c>
      <c r="D10" s="319">
        <v>0</v>
      </c>
      <c r="E10" s="319">
        <v>0</v>
      </c>
      <c r="F10" s="319">
        <v>0</v>
      </c>
      <c r="G10" s="108">
        <f t="shared" si="0"/>
        <v>0</v>
      </c>
      <c r="H10" s="107" t="e">
        <f t="shared" si="1"/>
        <v>#DIV/0!</v>
      </c>
    </row>
    <row r="11" spans="1:8" ht="37.5" customHeight="1">
      <c r="A11" s="60" t="s">
        <v>135</v>
      </c>
      <c r="B11" s="104">
        <v>4050</v>
      </c>
      <c r="C11" s="108">
        <v>0</v>
      </c>
      <c r="D11" s="319">
        <v>5985.7</v>
      </c>
      <c r="E11" s="319">
        <v>5986</v>
      </c>
      <c r="F11" s="319">
        <v>5985.7</v>
      </c>
      <c r="G11" s="108">
        <f t="shared" si="0"/>
        <v>-0.3000000000001819</v>
      </c>
      <c r="H11" s="107">
        <f t="shared" si="1"/>
        <v>99.99498830604743</v>
      </c>
    </row>
    <row r="12" spans="1:8" ht="37.5" customHeight="1">
      <c r="A12" s="60" t="s">
        <v>136</v>
      </c>
      <c r="B12" s="104">
        <v>4060</v>
      </c>
      <c r="C12" s="108">
        <v>0</v>
      </c>
      <c r="D12" s="319">
        <v>99.9</v>
      </c>
      <c r="E12" s="319">
        <v>0</v>
      </c>
      <c r="F12" s="319">
        <v>99.9</v>
      </c>
      <c r="G12" s="108">
        <f t="shared" si="0"/>
        <v>99.9</v>
      </c>
      <c r="H12" s="107" t="e">
        <f t="shared" si="1"/>
        <v>#DIV/0!</v>
      </c>
    </row>
    <row r="13" spans="2:8" ht="18.75">
      <c r="B13" s="56"/>
      <c r="C13" s="56"/>
      <c r="D13" s="320"/>
      <c r="E13" s="320"/>
      <c r="F13" s="320"/>
      <c r="G13" s="56"/>
      <c r="H13" s="56"/>
    </row>
    <row r="14" spans="2:8" ht="48" customHeight="1">
      <c r="B14" s="56"/>
      <c r="C14" s="56"/>
      <c r="D14" s="320"/>
      <c r="E14" s="320"/>
      <c r="F14" s="320"/>
      <c r="G14" s="56"/>
      <c r="H14" s="56"/>
    </row>
    <row r="15" spans="1:9" s="6" customFormat="1" ht="34.5" customHeight="1">
      <c r="A15" s="5"/>
      <c r="D15" s="321"/>
      <c r="E15" s="321"/>
      <c r="F15" s="321"/>
      <c r="I15" s="56"/>
    </row>
    <row r="16" spans="1:8" ht="27.75" customHeight="1">
      <c r="A16" s="98" t="s">
        <v>193</v>
      </c>
      <c r="C16" s="363" t="s">
        <v>325</v>
      </c>
      <c r="D16" s="363"/>
      <c r="E16" s="99" t="s">
        <v>502</v>
      </c>
      <c r="F16" s="371"/>
      <c r="G16" s="371"/>
      <c r="H16" s="371"/>
    </row>
    <row r="17" spans="1:8" s="6" customFormat="1" ht="18.75">
      <c r="A17" s="100" t="s">
        <v>195</v>
      </c>
      <c r="B17" s="56"/>
      <c r="C17" s="357" t="s">
        <v>196</v>
      </c>
      <c r="D17" s="357"/>
      <c r="E17" s="56"/>
      <c r="F17" s="358"/>
      <c r="G17" s="358"/>
      <c r="H17" s="358"/>
    </row>
    <row r="18" ht="18.75">
      <c r="A18" s="109"/>
    </row>
    <row r="19" ht="18.75">
      <c r="A19" s="109"/>
    </row>
    <row r="20" ht="18.75">
      <c r="A20" s="109"/>
    </row>
    <row r="21" ht="18.75">
      <c r="A21" s="109"/>
    </row>
    <row r="22" ht="18.75">
      <c r="A22" s="109"/>
    </row>
    <row r="23" ht="18.75">
      <c r="A23" s="109"/>
    </row>
    <row r="24" ht="18.75">
      <c r="A24" s="109"/>
    </row>
    <row r="25" ht="18.75">
      <c r="A25" s="109"/>
    </row>
    <row r="26" ht="18.75">
      <c r="A26" s="109"/>
    </row>
    <row r="27" ht="18.75">
      <c r="A27" s="109"/>
    </row>
    <row r="28" ht="18.75">
      <c r="A28" s="109"/>
    </row>
    <row r="29" ht="18.75">
      <c r="A29" s="109"/>
    </row>
    <row r="30" ht="18.75">
      <c r="A30" s="109"/>
    </row>
    <row r="31" ht="18.75">
      <c r="A31" s="109"/>
    </row>
    <row r="32" ht="18.75">
      <c r="A32" s="109"/>
    </row>
    <row r="33" ht="18.75">
      <c r="A33" s="109"/>
    </row>
    <row r="34" ht="18.75">
      <c r="A34" s="109"/>
    </row>
    <row r="35" ht="18.75">
      <c r="A35" s="109"/>
    </row>
    <row r="36" ht="18.75">
      <c r="A36" s="109"/>
    </row>
    <row r="37" ht="18.75">
      <c r="A37" s="109"/>
    </row>
    <row r="38" ht="18.75">
      <c r="A38" s="109"/>
    </row>
    <row r="39" ht="18.75">
      <c r="A39" s="109"/>
    </row>
    <row r="40" ht="18.75">
      <c r="A40" s="109"/>
    </row>
    <row r="41" ht="18.75">
      <c r="A41" s="109"/>
    </row>
    <row r="42" ht="18.75">
      <c r="A42" s="109"/>
    </row>
    <row r="43" ht="18.75">
      <c r="A43" s="109"/>
    </row>
    <row r="44" ht="18.75">
      <c r="A44" s="109"/>
    </row>
    <row r="45" ht="18.75">
      <c r="A45" s="109"/>
    </row>
    <row r="46" ht="18.75">
      <c r="A46" s="109"/>
    </row>
    <row r="47" ht="18.75">
      <c r="A47" s="109"/>
    </row>
    <row r="48" ht="18.75">
      <c r="A48" s="109"/>
    </row>
    <row r="49" ht="18.75">
      <c r="A49" s="109"/>
    </row>
    <row r="50" ht="18.75">
      <c r="A50" s="109"/>
    </row>
    <row r="51" ht="18.75">
      <c r="A51" s="109"/>
    </row>
    <row r="52" ht="18.75">
      <c r="A52" s="109"/>
    </row>
    <row r="53" ht="18.75">
      <c r="A53" s="109"/>
    </row>
    <row r="54" ht="18.75">
      <c r="A54" s="109"/>
    </row>
    <row r="55" ht="18.75">
      <c r="A55" s="109"/>
    </row>
    <row r="56" ht="18.75">
      <c r="A56" s="109"/>
    </row>
    <row r="57" ht="18.75">
      <c r="A57" s="109"/>
    </row>
    <row r="58" ht="18.75">
      <c r="A58" s="109"/>
    </row>
    <row r="59" ht="18.75">
      <c r="A59" s="109"/>
    </row>
    <row r="60" ht="18.75">
      <c r="A60" s="109"/>
    </row>
    <row r="61" ht="18.75">
      <c r="A61" s="109"/>
    </row>
    <row r="62" ht="18.75">
      <c r="A62" s="109"/>
    </row>
    <row r="63" ht="18.75">
      <c r="A63" s="109"/>
    </row>
    <row r="64" ht="18.75">
      <c r="A64" s="109"/>
    </row>
    <row r="65" ht="18.75">
      <c r="A65" s="109"/>
    </row>
    <row r="66" ht="18.75">
      <c r="A66" s="109"/>
    </row>
    <row r="67" ht="18.75">
      <c r="A67" s="109"/>
    </row>
    <row r="68" ht="18.75">
      <c r="A68" s="109"/>
    </row>
    <row r="69" ht="18.75">
      <c r="A69" s="109"/>
    </row>
    <row r="70" ht="18.75">
      <c r="A70" s="109"/>
    </row>
    <row r="71" ht="18.75">
      <c r="A71" s="109"/>
    </row>
    <row r="72" ht="18.75">
      <c r="A72" s="109"/>
    </row>
    <row r="73" ht="18.75">
      <c r="A73" s="109"/>
    </row>
    <row r="74" ht="18.75">
      <c r="A74" s="109"/>
    </row>
    <row r="75" ht="18.75">
      <c r="A75" s="109"/>
    </row>
    <row r="76" ht="18.75">
      <c r="A76" s="109"/>
    </row>
    <row r="77" ht="18.75">
      <c r="A77" s="109"/>
    </row>
    <row r="78" ht="18.75">
      <c r="A78" s="109"/>
    </row>
    <row r="79" ht="18.75">
      <c r="A79" s="109"/>
    </row>
    <row r="80" ht="18.75">
      <c r="A80" s="109"/>
    </row>
    <row r="81" ht="18.75">
      <c r="A81" s="109"/>
    </row>
    <row r="82" ht="18.75">
      <c r="A82" s="109"/>
    </row>
    <row r="83" ht="18.75">
      <c r="A83" s="109"/>
    </row>
    <row r="84" ht="18.75">
      <c r="A84" s="109"/>
    </row>
    <row r="85" ht="18.75">
      <c r="A85" s="109"/>
    </row>
    <row r="86" ht="18.75">
      <c r="A86" s="109"/>
    </row>
    <row r="87" ht="18.75">
      <c r="A87" s="109"/>
    </row>
    <row r="88" ht="18.75">
      <c r="A88" s="109"/>
    </row>
    <row r="89" ht="18.75">
      <c r="A89" s="109"/>
    </row>
    <row r="90" ht="18.75">
      <c r="A90" s="109"/>
    </row>
    <row r="91" ht="18.75">
      <c r="A91" s="109"/>
    </row>
    <row r="92" ht="18.75">
      <c r="A92" s="109"/>
    </row>
    <row r="93" ht="18.75">
      <c r="A93" s="109"/>
    </row>
    <row r="94" ht="18.75">
      <c r="A94" s="109"/>
    </row>
    <row r="95" ht="18.75">
      <c r="A95" s="109"/>
    </row>
    <row r="96" ht="18.75">
      <c r="A96" s="109"/>
    </row>
    <row r="97" ht="18.75">
      <c r="A97" s="109"/>
    </row>
    <row r="98" ht="18.75">
      <c r="A98" s="109"/>
    </row>
    <row r="99" ht="18.75">
      <c r="A99" s="109"/>
    </row>
    <row r="100" ht="18.75">
      <c r="A100" s="109"/>
    </row>
    <row r="101" ht="18.75">
      <c r="A101" s="109"/>
    </row>
    <row r="102" ht="18.75">
      <c r="A102" s="109"/>
    </row>
    <row r="103" ht="18.75">
      <c r="A103" s="109"/>
    </row>
    <row r="104" ht="18.75">
      <c r="A104" s="109"/>
    </row>
    <row r="105" ht="18.75">
      <c r="A105" s="109"/>
    </row>
    <row r="106" ht="18.75">
      <c r="A106" s="109"/>
    </row>
    <row r="107" ht="18.75">
      <c r="A107" s="109"/>
    </row>
    <row r="108" ht="18.75">
      <c r="A108" s="109"/>
    </row>
    <row r="109" ht="18.75">
      <c r="A109" s="109"/>
    </row>
    <row r="110" ht="18.75">
      <c r="A110" s="109"/>
    </row>
    <row r="111" ht="18.75">
      <c r="A111" s="109"/>
    </row>
    <row r="112" ht="18.75">
      <c r="A112" s="109"/>
    </row>
    <row r="113" ht="18.75">
      <c r="A113" s="109"/>
    </row>
    <row r="114" ht="18.75">
      <c r="A114" s="109"/>
    </row>
    <row r="115" ht="18.75">
      <c r="A115" s="109"/>
    </row>
    <row r="116" ht="18.75">
      <c r="A116" s="109"/>
    </row>
    <row r="117" ht="18.75">
      <c r="A117" s="109"/>
    </row>
    <row r="118" ht="18.75">
      <c r="A118" s="109"/>
    </row>
    <row r="119" ht="18.75">
      <c r="A119" s="109"/>
    </row>
    <row r="120" ht="18.75">
      <c r="A120" s="109"/>
    </row>
    <row r="121" ht="18.75">
      <c r="A121" s="109"/>
    </row>
    <row r="122" ht="18.75">
      <c r="A122" s="109"/>
    </row>
    <row r="123" ht="18.75">
      <c r="A123" s="109"/>
    </row>
    <row r="124" ht="18.75">
      <c r="A124" s="109"/>
    </row>
    <row r="125" ht="18.75">
      <c r="A125" s="109"/>
    </row>
    <row r="126" ht="18.75">
      <c r="A126" s="109"/>
    </row>
    <row r="127" ht="18.75">
      <c r="A127" s="109"/>
    </row>
    <row r="128" ht="18.75">
      <c r="A128" s="109"/>
    </row>
    <row r="129" ht="18.75">
      <c r="A129" s="109"/>
    </row>
    <row r="130" ht="18.75">
      <c r="A130" s="109"/>
    </row>
    <row r="131" ht="18.75">
      <c r="A131" s="109"/>
    </row>
    <row r="132" ht="18.75">
      <c r="A132" s="109"/>
    </row>
    <row r="133" ht="18.75">
      <c r="A133" s="109"/>
    </row>
    <row r="134" ht="18.75">
      <c r="A134" s="109"/>
    </row>
    <row r="135" ht="18.75">
      <c r="A135" s="109"/>
    </row>
    <row r="136" ht="18.75">
      <c r="A136" s="109"/>
    </row>
    <row r="137" ht="18.75">
      <c r="A137" s="109"/>
    </row>
    <row r="138" ht="18.75">
      <c r="A138" s="109"/>
    </row>
    <row r="139" ht="18.75">
      <c r="A139" s="109"/>
    </row>
    <row r="140" ht="18.75">
      <c r="A140" s="109"/>
    </row>
    <row r="141" ht="18.75">
      <c r="A141" s="109"/>
    </row>
    <row r="142" ht="18.75">
      <c r="A142" s="109"/>
    </row>
    <row r="143" ht="18.75">
      <c r="A143" s="109"/>
    </row>
    <row r="144" ht="18.75">
      <c r="A144" s="109"/>
    </row>
    <row r="145" ht="18.75">
      <c r="A145" s="109"/>
    </row>
    <row r="146" ht="18.75">
      <c r="A146" s="109"/>
    </row>
    <row r="147" ht="18.75">
      <c r="A147" s="109"/>
    </row>
    <row r="148" ht="18.75">
      <c r="A148" s="109"/>
    </row>
    <row r="149" ht="18.75">
      <c r="A149" s="109"/>
    </row>
    <row r="150" ht="18.75">
      <c r="A150" s="109"/>
    </row>
    <row r="151" ht="18.75">
      <c r="A151" s="109"/>
    </row>
    <row r="152" ht="18.75">
      <c r="A152" s="109"/>
    </row>
    <row r="153" ht="18.75">
      <c r="A153" s="109"/>
    </row>
    <row r="154" ht="18.75">
      <c r="A154" s="109"/>
    </row>
    <row r="155" ht="18.75">
      <c r="A155" s="109"/>
    </row>
    <row r="156" ht="18.75">
      <c r="A156" s="109"/>
    </row>
    <row r="157" ht="18.75">
      <c r="A157" s="109"/>
    </row>
    <row r="158" ht="18.75">
      <c r="A158" s="109"/>
    </row>
    <row r="159" ht="18.75">
      <c r="A159" s="109"/>
    </row>
    <row r="160" ht="18.75">
      <c r="A160" s="109"/>
    </row>
    <row r="161" ht="18.75">
      <c r="A161" s="109"/>
    </row>
    <row r="162" ht="18.75">
      <c r="A162" s="109"/>
    </row>
    <row r="163" ht="18.75">
      <c r="A163" s="109"/>
    </row>
    <row r="164" ht="18.75">
      <c r="A164" s="109"/>
    </row>
    <row r="165" ht="18.75">
      <c r="A165" s="109"/>
    </row>
    <row r="166" ht="18.75">
      <c r="A166" s="109"/>
    </row>
    <row r="167" ht="18.75">
      <c r="A167" s="109"/>
    </row>
    <row r="168" ht="18.75">
      <c r="A168" s="109"/>
    </row>
    <row r="169" ht="18.75">
      <c r="A169" s="109"/>
    </row>
    <row r="170" ht="18.75">
      <c r="A170" s="109"/>
    </row>
    <row r="171" ht="18.75">
      <c r="A171" s="109"/>
    </row>
    <row r="172" ht="18.75">
      <c r="A172" s="109"/>
    </row>
    <row r="173" ht="18.75">
      <c r="A173" s="109"/>
    </row>
    <row r="174" ht="18.75">
      <c r="A174" s="109"/>
    </row>
    <row r="175" ht="18.75">
      <c r="A175" s="109"/>
    </row>
    <row r="176" ht="18.75">
      <c r="A176" s="109"/>
    </row>
    <row r="177" ht="18.75">
      <c r="A177" s="109"/>
    </row>
    <row r="178" ht="18.75">
      <c r="A178" s="109"/>
    </row>
    <row r="179" ht="18.75">
      <c r="A179" s="109"/>
    </row>
    <row r="180" ht="18.75">
      <c r="A180" s="109"/>
    </row>
    <row r="181" ht="18.75">
      <c r="A181" s="109"/>
    </row>
    <row r="182" ht="18.75">
      <c r="A182" s="109"/>
    </row>
    <row r="183" ht="18.75">
      <c r="A183" s="109"/>
    </row>
  </sheetData>
  <sheetProtection/>
  <mergeCells count="10">
    <mergeCell ref="C17:D17"/>
    <mergeCell ref="F17:H17"/>
    <mergeCell ref="A3:A4"/>
    <mergeCell ref="B3:B4"/>
    <mergeCell ref="A1:H1"/>
    <mergeCell ref="A2:H2"/>
    <mergeCell ref="C3:D3"/>
    <mergeCell ref="E3:H3"/>
    <mergeCell ref="C16:D16"/>
    <mergeCell ref="F16:H16"/>
  </mergeCells>
  <printOptions/>
  <pageMargins left="1.18055555555556" right="0.39305555555555605" top="0.786805555555556" bottom="0.786805555555556" header="0.275" footer="0.313888888888889"/>
  <pageSetup firstPageNumber="9" useFirstPageNumber="1" horizontalDpi="600" verticalDpi="600" orientation="landscape" paperSize="9" scale="54" r:id="rId1"/>
  <headerFooter alignWithMargins="0">
    <oddHeader>&amp;C
&amp;"Times New Roman,обычный"&amp;14 11&amp;R&amp;"Times New Roman,обычный"&amp;14Продовження додатка 3
Таблиця 4  
</oddHeader>
  </headerFooter>
  <ignoredErrors>
    <ignoredError sqref="H6:H12" evalError="1"/>
    <ignoredError sqref="B7" numberStoredAsText="1"/>
  </ignoredErrors>
</worksheet>
</file>

<file path=xl/worksheets/sheet6.xml><?xml version="1.0" encoding="utf-8"?>
<worksheet xmlns="http://schemas.openxmlformats.org/spreadsheetml/2006/main" xmlns:r="http://schemas.openxmlformats.org/officeDocument/2006/relationships">
  <sheetPr>
    <tabColor indexed="43"/>
  </sheetPr>
  <dimension ref="A1:K28"/>
  <sheetViews>
    <sheetView zoomScale="75" zoomScaleNormal="75" zoomScaleSheetLayoutView="100" zoomScalePageLayoutView="0" workbookViewId="0" topLeftCell="A1">
      <pane xSplit="1" ySplit="5" topLeftCell="B6" activePane="bottomRight" state="frozen"/>
      <selection pane="topLeft" activeCell="A1" sqref="A1"/>
      <selection pane="topRight" activeCell="A1" sqref="A1"/>
      <selection pane="bottomLeft" activeCell="A1" sqref="A1"/>
      <selection pane="bottomRight" activeCell="A10" sqref="A10"/>
    </sheetView>
  </sheetViews>
  <sheetFormatPr defaultColWidth="9.00390625" defaultRowHeight="12.75"/>
  <cols>
    <col min="1" max="1" width="95.00390625" style="88" customWidth="1"/>
    <col min="2" max="2" width="19.375" style="88" customWidth="1"/>
    <col min="3" max="7" width="26.00390625" style="88" customWidth="1"/>
    <col min="8" max="8" width="81.625" style="88" customWidth="1"/>
    <col min="9" max="9" width="9.625" style="88" customWidth="1"/>
    <col min="10" max="10" width="9.125" style="88" customWidth="1"/>
    <col min="11" max="11" width="27.125" style="88" customWidth="1"/>
    <col min="12" max="12" width="9.125" style="88" bestFit="1" customWidth="1"/>
    <col min="13" max="16384" width="9.125" style="88" customWidth="1"/>
  </cols>
  <sheetData>
    <row r="1" spans="1:8" ht="19.5" customHeight="1">
      <c r="A1" s="383" t="s">
        <v>518</v>
      </c>
      <c r="B1" s="383"/>
      <c r="C1" s="383"/>
      <c r="D1" s="383"/>
      <c r="E1" s="383"/>
      <c r="F1" s="383"/>
      <c r="G1" s="383"/>
      <c r="H1" s="383"/>
    </row>
    <row r="2" ht="16.5" customHeight="1"/>
    <row r="3" spans="1:8" ht="49.5" customHeight="1">
      <c r="A3" s="381" t="s">
        <v>38</v>
      </c>
      <c r="B3" s="381" t="s">
        <v>276</v>
      </c>
      <c r="C3" s="381" t="s">
        <v>326</v>
      </c>
      <c r="D3" s="339" t="s">
        <v>40</v>
      </c>
      <c r="E3" s="339"/>
      <c r="F3" s="339" t="s">
        <v>41</v>
      </c>
      <c r="G3" s="339"/>
      <c r="H3" s="381" t="s">
        <v>327</v>
      </c>
    </row>
    <row r="4" spans="1:8" ht="63" customHeight="1">
      <c r="A4" s="382"/>
      <c r="B4" s="382"/>
      <c r="C4" s="382"/>
      <c r="D4" s="13" t="s">
        <v>42</v>
      </c>
      <c r="E4" s="13" t="s">
        <v>43</v>
      </c>
      <c r="F4" s="13" t="s">
        <v>42</v>
      </c>
      <c r="G4" s="13" t="s">
        <v>43</v>
      </c>
      <c r="H4" s="382"/>
    </row>
    <row r="5" spans="1:8" s="87" customFormat="1" ht="29.25" customHeight="1">
      <c r="A5" s="89">
        <v>1</v>
      </c>
      <c r="B5" s="89">
        <v>2</v>
      </c>
      <c r="C5" s="89">
        <v>3</v>
      </c>
      <c r="D5" s="89">
        <v>4</v>
      </c>
      <c r="E5" s="89">
        <v>5</v>
      </c>
      <c r="F5" s="89">
        <v>6</v>
      </c>
      <c r="G5" s="89">
        <v>7</v>
      </c>
      <c r="H5" s="89">
        <v>8</v>
      </c>
    </row>
    <row r="6" spans="1:8" s="87" customFormat="1" ht="24.75" customHeight="1">
      <c r="A6" s="90" t="s">
        <v>328</v>
      </c>
      <c r="B6" s="90"/>
      <c r="C6" s="89"/>
      <c r="D6" s="89"/>
      <c r="E6" s="89"/>
      <c r="F6" s="89"/>
      <c r="G6" s="89"/>
      <c r="H6" s="89"/>
    </row>
    <row r="7" spans="1:8" ht="56.25">
      <c r="A7" s="84" t="s">
        <v>329</v>
      </c>
      <c r="B7" s="13">
        <v>5000</v>
      </c>
      <c r="C7" s="91" t="s">
        <v>330</v>
      </c>
      <c r="D7" s="92">
        <f>('Осн. фін. пок.'!C32/'Осн. фін. пок.'!C30)*100</f>
        <v>24.37482912603663</v>
      </c>
      <c r="E7" s="92">
        <f>('Осн. фін. пок.'!D32/'Осн. фін. пок.'!D30)*100</f>
        <v>7.813447286328946</v>
      </c>
      <c r="F7" s="92">
        <f>('Осн. фін. пок.'!E32/'Осн. фін. пок.'!E30)*100</f>
        <v>0.4737609329446064</v>
      </c>
      <c r="G7" s="92">
        <f>('Осн. фін. пок.'!F32/'Осн. фін. пок.'!F30)*100</f>
        <v>7.813447286328946</v>
      </c>
      <c r="H7" s="93"/>
    </row>
    <row r="8" spans="1:8" ht="56.25">
      <c r="A8" s="84" t="s">
        <v>331</v>
      </c>
      <c r="B8" s="13">
        <v>5010</v>
      </c>
      <c r="C8" s="91" t="s">
        <v>330</v>
      </c>
      <c r="D8" s="92" t="e">
        <f>('Осн. фін. пок.'!C47/'Осн. фін. пок.'!C30)*100</f>
        <v>#VALUE!</v>
      </c>
      <c r="E8" s="92" t="e">
        <f>('Осн. фін. пок.'!D47/'Осн. фін. пок.'!D30)*100</f>
        <v>#VALUE!</v>
      </c>
      <c r="F8" s="92" t="e">
        <f>('Осн. фін. пок.'!E47/'Осн. фін. пок.'!E30)*100</f>
        <v>#VALUE!</v>
      </c>
      <c r="G8" s="92" t="e">
        <f>('Осн. фін. пок.'!F47/'Осн. фін. пок.'!F30)*100</f>
        <v>#VALUE!</v>
      </c>
      <c r="H8" s="93"/>
    </row>
    <row r="9" spans="1:8" ht="42.75" customHeight="1">
      <c r="A9" s="94" t="s">
        <v>332</v>
      </c>
      <c r="B9" s="13">
        <v>5020</v>
      </c>
      <c r="C9" s="91" t="s">
        <v>330</v>
      </c>
      <c r="D9" s="92">
        <f>('Осн. фін. пок.'!C62/'Осн. фін. пок.'!C138)*100</f>
        <v>28.358733605692994</v>
      </c>
      <c r="E9" s="92">
        <f>('Осн. фін. пок.'!D62/'Осн. фін. пок.'!D138)*100</f>
        <v>-10.49675412434659</v>
      </c>
      <c r="F9" s="92" t="e">
        <f>('Осн. фін. пок.'!E62/'Осн. фін. пок.'!E138)*100</f>
        <v>#DIV/0!</v>
      </c>
      <c r="G9" s="92" t="e">
        <f>('Осн. фін. пок.'!F62/'Осн. фін. пок.'!F138)*100</f>
        <v>#VALUE!</v>
      </c>
      <c r="H9" s="93" t="s">
        <v>333</v>
      </c>
    </row>
    <row r="10" spans="1:8" ht="42.75" customHeight="1">
      <c r="A10" s="94" t="s">
        <v>334</v>
      </c>
      <c r="B10" s="13">
        <v>5030</v>
      </c>
      <c r="C10" s="91" t="s">
        <v>330</v>
      </c>
      <c r="D10" s="92">
        <f>('Осн. фін. пок.'!C62/'Осн. фін. пок.'!C144)*100</f>
        <v>29.846181671695287</v>
      </c>
      <c r="E10" s="92">
        <f>('Осн. фін. пок.'!D62/'Осн. фін. пок.'!D144)*100</f>
        <v>-11.490183295303531</v>
      </c>
      <c r="F10" s="92" t="e">
        <f>('Осн. фін. пок.'!E62/'Осн. фін. пок.'!E144)*100</f>
        <v>#DIV/0!</v>
      </c>
      <c r="G10" s="92" t="e">
        <f>('Осн. фін. пок.'!F62/'Осн. фін. пок.'!F144)*100</f>
        <v>#VALUE!</v>
      </c>
      <c r="H10" s="93"/>
    </row>
    <row r="11" spans="1:8" ht="56.25">
      <c r="A11" s="94" t="s">
        <v>335</v>
      </c>
      <c r="B11" s="13">
        <v>5040</v>
      </c>
      <c r="C11" s="91" t="s">
        <v>330</v>
      </c>
      <c r="D11" s="92">
        <f>('Осн. фін. пок.'!C62/'Осн. фін. пок.'!C30)*100</f>
        <v>16.54242230930466</v>
      </c>
      <c r="E11" s="92">
        <f>('Осн. фін. пок.'!D62/'Осн. фін. пок.'!D30)*100</f>
        <v>-8.418608240036157</v>
      </c>
      <c r="F11" s="92">
        <f>('Осн. фін. пок.'!E62/'Осн. фін. пок.'!E30)*100</f>
        <v>-14.540816326530612</v>
      </c>
      <c r="G11" s="92">
        <f>('Осн. фін. пок.'!F62/'Осн. фін. пок.'!F30)*100</f>
        <v>-8.418608240036157</v>
      </c>
      <c r="H11" s="93" t="s">
        <v>336</v>
      </c>
    </row>
    <row r="12" spans="1:8" ht="24.75" customHeight="1">
      <c r="A12" s="90" t="s">
        <v>337</v>
      </c>
      <c r="B12" s="13"/>
      <c r="C12" s="95"/>
      <c r="D12" s="96"/>
      <c r="E12" s="96"/>
      <c r="F12" s="96"/>
      <c r="G12" s="96"/>
      <c r="H12" s="93"/>
    </row>
    <row r="13" spans="1:8" ht="56.25">
      <c r="A13" s="93" t="s">
        <v>338</v>
      </c>
      <c r="B13" s="13">
        <v>5100</v>
      </c>
      <c r="C13" s="91"/>
      <c r="D13" s="92" t="e">
        <f>('Осн. фін. пок.'!C139+'Осн. фін. пок.'!C140)/'Осн. фін. пок.'!C47</f>
        <v>#VALUE!</v>
      </c>
      <c r="E13" s="92" t="e">
        <f>('Осн. фін. пок.'!D139+'Осн. фін. пок.'!D140)/'Осн. фін. пок.'!D47</f>
        <v>#VALUE!</v>
      </c>
      <c r="F13" s="92" t="e">
        <f>('Осн. фін. пок.'!E139+'Осн. фін. пок.'!E140)/'Осн. фін. пок.'!E47</f>
        <v>#VALUE!</v>
      </c>
      <c r="G13" s="92" t="e">
        <f>('Осн. фін. пок.'!F139+'Осн. фін. пок.'!F140)/'Осн. фін. пок.'!F47</f>
        <v>#VALUE!</v>
      </c>
      <c r="H13" s="93"/>
    </row>
    <row r="14" spans="1:8" s="87" customFormat="1" ht="56.25">
      <c r="A14" s="93" t="s">
        <v>339</v>
      </c>
      <c r="B14" s="13">
        <v>5110</v>
      </c>
      <c r="C14" s="91" t="s">
        <v>340</v>
      </c>
      <c r="D14" s="92">
        <f>'Осн. фін. пок.'!C144/('Осн. фін. пок.'!C139+'Осн. фін. пок.'!C140)</f>
        <v>19.0653605015674</v>
      </c>
      <c r="E14" s="92">
        <f>'Осн. фін. пок.'!D144/('Осн. фін. пок.'!D139+'Осн. фін. пок.'!D140)</f>
        <v>10.566182704535821</v>
      </c>
      <c r="F14" s="92" t="e">
        <f>'Осн. фін. пок.'!E144/('Осн. фін. пок.'!E139+'Осн. фін. пок.'!E140)</f>
        <v>#DIV/0!</v>
      </c>
      <c r="G14" s="92" t="e">
        <f>'Осн. фін. пок.'!F144/('Осн. фін. пок.'!F139+'Осн. фін. пок.'!F140)</f>
        <v>#VALUE!</v>
      </c>
      <c r="H14" s="93" t="s">
        <v>341</v>
      </c>
    </row>
    <row r="15" spans="1:8" s="87" customFormat="1" ht="56.25">
      <c r="A15" s="93" t="s">
        <v>342</v>
      </c>
      <c r="B15" s="13">
        <v>5120</v>
      </c>
      <c r="C15" s="91" t="s">
        <v>340</v>
      </c>
      <c r="D15" s="92">
        <f>'Осн. фін. пок.'!C136/'Осн. фін. пок.'!C140</f>
        <v>91.48309178743962</v>
      </c>
      <c r="E15" s="92">
        <f>'Осн. фін. пок.'!D136/'Осн. фін. пок.'!D140</f>
        <v>32.05788655788656</v>
      </c>
      <c r="F15" s="92" t="e">
        <f>'Осн. фін. пок.'!E136/'Осн. фін. пок.'!E140</f>
        <v>#DIV/0!</v>
      </c>
      <c r="G15" s="92" t="e">
        <f>'Осн. фін. пок.'!F136/'Осн. фін. пок.'!F140</f>
        <v>#VALUE!</v>
      </c>
      <c r="H15" s="93" t="s">
        <v>343</v>
      </c>
    </row>
    <row r="16" spans="1:8" ht="24.75" customHeight="1">
      <c r="A16" s="90" t="s">
        <v>344</v>
      </c>
      <c r="B16" s="13"/>
      <c r="C16" s="91"/>
      <c r="D16" s="96"/>
      <c r="E16" s="96"/>
      <c r="F16" s="96"/>
      <c r="G16" s="96"/>
      <c r="H16" s="93"/>
    </row>
    <row r="17" spans="1:8" ht="42.75" customHeight="1">
      <c r="A17" s="93" t="s">
        <v>345</v>
      </c>
      <c r="B17" s="13">
        <v>5200</v>
      </c>
      <c r="C17" s="91"/>
      <c r="D17" s="92">
        <f>'Осн. фін. пок.'!C113/'Осн. фін. пок.'!C74</f>
        <v>3.687783859322231</v>
      </c>
      <c r="E17" s="92">
        <f>'Осн. фін. пок.'!D113/'Осн. фін. пок.'!D74</f>
        <v>11.789578872234118</v>
      </c>
      <c r="F17" s="92">
        <f>'Осн. фін. пок.'!E113/'Осн. фін. пок.'!E74</f>
        <v>10.521176470588236</v>
      </c>
      <c r="G17" s="92">
        <f>'Осн. фін. пок.'!F113/'Осн. фін. пок.'!F74</f>
        <v>11.789578872234118</v>
      </c>
      <c r="H17" s="93"/>
    </row>
    <row r="18" spans="1:8" ht="75">
      <c r="A18" s="93" t="s">
        <v>346</v>
      </c>
      <c r="B18" s="13">
        <v>5210</v>
      </c>
      <c r="C18" s="91"/>
      <c r="D18" s="92">
        <f>'Осн. фін. пок.'!C113/'Осн. фін. пок.'!C30</f>
        <v>0.14429508794313317</v>
      </c>
      <c r="E18" s="92">
        <f>'Осн. фін. пок.'!D113/'Осн. фін. пок.'!D30</f>
        <v>0.6068952340359863</v>
      </c>
      <c r="F18" s="92">
        <f>'Осн. фін. пок.'!E113/'Осн. фін. пок.'!E30</f>
        <v>0.6518221574344023</v>
      </c>
      <c r="G18" s="92">
        <f>'Осн. фін. пок.'!F113/'Осн. фін. пок.'!F30</f>
        <v>0.6068952340359863</v>
      </c>
      <c r="H18" s="93"/>
    </row>
    <row r="19" spans="1:8" ht="37.5">
      <c r="A19" s="93" t="s">
        <v>347</v>
      </c>
      <c r="B19" s="13">
        <v>5220</v>
      </c>
      <c r="C19" s="91" t="s">
        <v>348</v>
      </c>
      <c r="D19" s="92">
        <f>'Осн. фін. пок.'!C135/'Осн. фін. пок.'!C134</f>
        <v>0.36007065102616775</v>
      </c>
      <c r="E19" s="92">
        <f>'Осн. фін. пок.'!D135/'Осн. фін. пок.'!D134</f>
        <v>0.37833490616472426</v>
      </c>
      <c r="F19" s="92" t="e">
        <f>'Осн. фін. пок.'!E135/'Осн. фін. пок.'!E134</f>
        <v>#DIV/0!</v>
      </c>
      <c r="G19" s="92" t="e">
        <f>'Осн. фін. пок.'!F135/'Осн. фін. пок.'!F134</f>
        <v>#VALUE!</v>
      </c>
      <c r="H19" s="93" t="s">
        <v>349</v>
      </c>
    </row>
    <row r="20" spans="1:8" ht="24.75" customHeight="1">
      <c r="A20" s="90" t="s">
        <v>350</v>
      </c>
      <c r="B20" s="13"/>
      <c r="C20" s="91"/>
      <c r="D20" s="96"/>
      <c r="E20" s="96"/>
      <c r="F20" s="96"/>
      <c r="G20" s="96"/>
      <c r="H20" s="93"/>
    </row>
    <row r="21" spans="1:8" ht="75">
      <c r="A21" s="94" t="s">
        <v>351</v>
      </c>
      <c r="B21" s="13">
        <v>5300</v>
      </c>
      <c r="C21" s="91"/>
      <c r="D21" s="96"/>
      <c r="E21" s="96"/>
      <c r="F21" s="96"/>
      <c r="G21" s="96"/>
      <c r="H21" s="97"/>
    </row>
    <row r="26" ht="20.25">
      <c r="K26" s="101"/>
    </row>
    <row r="27" spans="1:8" s="56" customFormat="1" ht="27.75" customHeight="1">
      <c r="A27" s="98" t="s">
        <v>193</v>
      </c>
      <c r="B27" s="16"/>
      <c r="C27" s="363" t="s">
        <v>325</v>
      </c>
      <c r="D27" s="363"/>
      <c r="E27" s="99" t="s">
        <v>502</v>
      </c>
      <c r="F27" s="357"/>
      <c r="G27" s="357"/>
      <c r="H27" s="357"/>
    </row>
    <row r="28" spans="1:8" s="6" customFormat="1" ht="18.75">
      <c r="A28" s="100" t="s">
        <v>195</v>
      </c>
      <c r="B28" s="56"/>
      <c r="C28" s="357" t="s">
        <v>196</v>
      </c>
      <c r="D28" s="357"/>
      <c r="E28" s="56"/>
      <c r="F28" s="358"/>
      <c r="G28" s="358"/>
      <c r="H28" s="358"/>
    </row>
  </sheetData>
  <sheetProtection/>
  <mergeCells count="11">
    <mergeCell ref="C28:D28"/>
    <mergeCell ref="F28:H28"/>
    <mergeCell ref="A3:A4"/>
    <mergeCell ref="B3:B4"/>
    <mergeCell ref="C3:C4"/>
    <mergeCell ref="H3:H4"/>
    <mergeCell ref="A1:H1"/>
    <mergeCell ref="D3:E3"/>
    <mergeCell ref="F3:G3"/>
    <mergeCell ref="C27:D27"/>
    <mergeCell ref="F27:H27"/>
  </mergeCells>
  <printOptions/>
  <pageMargins left="0.786805555555556" right="0" top="0.786805555555556" bottom="0.39305555555555605" header="0.511805555555556" footer="0.313888888888889"/>
  <pageSetup horizontalDpi="600" verticalDpi="600" orientation="landscape" paperSize="9" scale="42" r:id="rId1"/>
  <headerFooter alignWithMargins="0">
    <oddHeader>&amp;C&amp;"Times New Roman,обычный"&amp;14
&amp;18 &amp;14 12&amp;R
&amp;"Times New Roman,обычный"&amp;14Продовження додатка 3
Таблиця  5</oddHeader>
  </headerFooter>
  <ignoredErrors>
    <ignoredError sqref="D7:E7 D19:G19 D9:G9 D10:G10 D11:E11 D13:G13 D14:G14 D15:G15 F11:G11 D8:F8 G7:G8 F7 D18:E18 F17:F18 D17:E17 G17:G18" evalError="1"/>
  </ignoredErrors>
</worksheet>
</file>

<file path=xl/worksheets/sheet7.xml><?xml version="1.0" encoding="utf-8"?>
<worksheet xmlns="http://schemas.openxmlformats.org/spreadsheetml/2006/main" xmlns:r="http://schemas.openxmlformats.org/officeDocument/2006/relationships">
  <sheetPr>
    <tabColor indexed="43"/>
  </sheetPr>
  <dimension ref="A1:O89"/>
  <sheetViews>
    <sheetView view="pageBreakPreview" zoomScale="80" zoomScaleNormal="75" zoomScaleSheetLayoutView="80" zoomScalePageLayoutView="0" workbookViewId="0" topLeftCell="A4">
      <selection activeCell="I17" sqref="I17:K17"/>
    </sheetView>
  </sheetViews>
  <sheetFormatPr defaultColWidth="9.00390625" defaultRowHeight="12.75"/>
  <cols>
    <col min="1" max="1" width="44.875" style="6" customWidth="1"/>
    <col min="2" max="2" width="23.625" style="57" customWidth="1"/>
    <col min="3" max="3" width="18.625" style="6" customWidth="1"/>
    <col min="4" max="4" width="16.75390625" style="6" customWidth="1"/>
    <col min="5" max="5" width="13.25390625" style="6" customWidth="1"/>
    <col min="6" max="6" width="16.625" style="6" customWidth="1"/>
    <col min="7" max="7" width="15.25390625" style="6" customWidth="1"/>
    <col min="8" max="8" width="12.75390625" style="6" customWidth="1"/>
    <col min="9" max="9" width="16.125" style="6" customWidth="1"/>
    <col min="10" max="10" width="16.375" style="6" customWidth="1"/>
    <col min="11" max="11" width="16.625" style="6" customWidth="1"/>
    <col min="12" max="12" width="16.875" style="6" customWidth="1"/>
    <col min="13" max="15" width="16.75390625" style="6" customWidth="1"/>
    <col min="16" max="16" width="9.125" style="6" bestFit="1" customWidth="1"/>
    <col min="17" max="16384" width="9.125" style="6" customWidth="1"/>
  </cols>
  <sheetData>
    <row r="1" spans="1:15" ht="18.75">
      <c r="A1" s="384" t="s">
        <v>352</v>
      </c>
      <c r="B1" s="384"/>
      <c r="C1" s="384"/>
      <c r="D1" s="384"/>
      <c r="E1" s="384"/>
      <c r="F1" s="384"/>
      <c r="G1" s="384"/>
      <c r="H1" s="384"/>
      <c r="I1" s="384"/>
      <c r="J1" s="384"/>
      <c r="K1" s="384"/>
      <c r="L1" s="384"/>
      <c r="M1" s="384"/>
      <c r="N1" s="384"/>
      <c r="O1" s="384"/>
    </row>
    <row r="2" spans="1:15" ht="18.75">
      <c r="A2" s="384" t="s">
        <v>519</v>
      </c>
      <c r="B2" s="384"/>
      <c r="C2" s="384"/>
      <c r="D2" s="384"/>
      <c r="E2" s="384"/>
      <c r="F2" s="384"/>
      <c r="G2" s="384"/>
      <c r="H2" s="384"/>
      <c r="I2" s="384"/>
      <c r="J2" s="384"/>
      <c r="K2" s="384"/>
      <c r="L2" s="384"/>
      <c r="M2" s="384"/>
      <c r="N2" s="384"/>
      <c r="O2" s="384"/>
    </row>
    <row r="3" spans="1:15" ht="21" customHeight="1">
      <c r="A3" s="385" t="s">
        <v>7</v>
      </c>
      <c r="B3" s="357"/>
      <c r="C3" s="357"/>
      <c r="D3" s="357"/>
      <c r="E3" s="357"/>
      <c r="F3" s="357"/>
      <c r="G3" s="357"/>
      <c r="H3" s="357"/>
      <c r="I3" s="357"/>
      <c r="J3" s="357"/>
      <c r="K3" s="357"/>
      <c r="L3" s="357"/>
      <c r="M3" s="357"/>
      <c r="N3" s="357"/>
      <c r="O3" s="357"/>
    </row>
    <row r="4" spans="1:15" ht="18.75">
      <c r="A4" s="386" t="s">
        <v>353</v>
      </c>
      <c r="B4" s="386"/>
      <c r="C4" s="386"/>
      <c r="D4" s="386"/>
      <c r="E4" s="386"/>
      <c r="F4" s="386"/>
      <c r="G4" s="386"/>
      <c r="H4" s="386"/>
      <c r="I4" s="386"/>
      <c r="J4" s="386"/>
      <c r="K4" s="386"/>
      <c r="L4" s="386"/>
      <c r="M4" s="386"/>
      <c r="N4" s="386"/>
      <c r="O4" s="386"/>
    </row>
    <row r="5" spans="1:15" ht="24.75" customHeight="1">
      <c r="A5" s="387" t="s">
        <v>354</v>
      </c>
      <c r="B5" s="387"/>
      <c r="C5" s="387"/>
      <c r="D5" s="387"/>
      <c r="E5" s="387"/>
      <c r="F5" s="387"/>
      <c r="G5" s="387"/>
      <c r="H5" s="387"/>
      <c r="I5" s="387"/>
      <c r="J5" s="387"/>
      <c r="K5" s="387"/>
      <c r="L5" s="387"/>
      <c r="M5" s="387"/>
      <c r="N5" s="387"/>
      <c r="O5" s="387"/>
    </row>
    <row r="6" spans="1:15" ht="9" customHeight="1">
      <c r="A6" s="58"/>
      <c r="B6" s="58"/>
      <c r="C6" s="58"/>
      <c r="D6" s="58"/>
      <c r="E6" s="58"/>
      <c r="F6" s="58"/>
      <c r="G6" s="58"/>
      <c r="H6" s="58"/>
      <c r="I6" s="58"/>
      <c r="J6" s="58"/>
      <c r="K6" s="58"/>
      <c r="L6" s="58"/>
      <c r="M6" s="58"/>
      <c r="N6" s="58"/>
      <c r="O6" s="58"/>
    </row>
    <row r="7" spans="1:15" ht="18.75">
      <c r="A7" s="388" t="s">
        <v>355</v>
      </c>
      <c r="B7" s="388"/>
      <c r="C7" s="388"/>
      <c r="D7" s="388"/>
      <c r="E7" s="388"/>
      <c r="F7" s="388"/>
      <c r="G7" s="388"/>
      <c r="H7" s="388"/>
      <c r="I7" s="388"/>
      <c r="J7" s="388"/>
      <c r="K7" s="388"/>
      <c r="L7" s="388"/>
      <c r="M7" s="388"/>
      <c r="N7" s="388"/>
      <c r="O7" s="388"/>
    </row>
    <row r="8" ht="12.75" customHeight="1">
      <c r="B8" s="6"/>
    </row>
    <row r="9" spans="1:15" s="56" customFormat="1" ht="53.25" customHeight="1">
      <c r="A9" s="339" t="s">
        <v>38</v>
      </c>
      <c r="B9" s="339"/>
      <c r="C9" s="389" t="s">
        <v>523</v>
      </c>
      <c r="D9" s="389"/>
      <c r="E9" s="390"/>
      <c r="F9" s="391" t="s">
        <v>356</v>
      </c>
      <c r="G9" s="389"/>
      <c r="H9" s="390"/>
      <c r="I9" s="339" t="s">
        <v>357</v>
      </c>
      <c r="J9" s="339"/>
      <c r="K9" s="339"/>
      <c r="L9" s="339" t="s">
        <v>358</v>
      </c>
      <c r="M9" s="339"/>
      <c r="N9" s="391" t="s">
        <v>359</v>
      </c>
      <c r="O9" s="390"/>
    </row>
    <row r="10" spans="1:15" s="56" customFormat="1" ht="17.25" customHeight="1">
      <c r="A10" s="339">
        <v>1</v>
      </c>
      <c r="B10" s="339"/>
      <c r="C10" s="389">
        <v>2</v>
      </c>
      <c r="D10" s="389"/>
      <c r="E10" s="390"/>
      <c r="F10" s="391">
        <v>3</v>
      </c>
      <c r="G10" s="389"/>
      <c r="H10" s="390"/>
      <c r="I10" s="339">
        <v>4</v>
      </c>
      <c r="J10" s="339"/>
      <c r="K10" s="339"/>
      <c r="L10" s="391">
        <v>5</v>
      </c>
      <c r="M10" s="390"/>
      <c r="N10" s="339">
        <v>6</v>
      </c>
      <c r="O10" s="339"/>
    </row>
    <row r="11" spans="1:15" s="56" customFormat="1" ht="78.75" customHeight="1">
      <c r="A11" s="392" t="s">
        <v>360</v>
      </c>
      <c r="B11" s="392"/>
      <c r="C11" s="393">
        <f>SUM(C12:C14)</f>
        <v>79</v>
      </c>
      <c r="D11" s="394"/>
      <c r="E11" s="395"/>
      <c r="F11" s="393">
        <f>SUM(F12:F14)</f>
        <v>110</v>
      </c>
      <c r="G11" s="394"/>
      <c r="H11" s="395"/>
      <c r="I11" s="393">
        <f>SUM(I12:I14)</f>
        <v>101</v>
      </c>
      <c r="J11" s="394"/>
      <c r="K11" s="395"/>
      <c r="L11" s="396">
        <f>I11-F11</f>
        <v>-9</v>
      </c>
      <c r="M11" s="396"/>
      <c r="N11" s="397">
        <f>(I11/F11)*100</f>
        <v>91.81818181818183</v>
      </c>
      <c r="O11" s="398"/>
    </row>
    <row r="12" spans="1:15" s="56" customFormat="1" ht="30" customHeight="1">
      <c r="A12" s="399" t="s">
        <v>181</v>
      </c>
      <c r="B12" s="399"/>
      <c r="C12" s="400">
        <v>1</v>
      </c>
      <c r="D12" s="401"/>
      <c r="E12" s="402"/>
      <c r="F12" s="400">
        <v>1</v>
      </c>
      <c r="G12" s="401"/>
      <c r="H12" s="402"/>
      <c r="I12" s="400">
        <v>1</v>
      </c>
      <c r="J12" s="401"/>
      <c r="K12" s="402"/>
      <c r="L12" s="403">
        <f aca="true" t="shared" si="0" ref="L12:L26">I12-F12</f>
        <v>0</v>
      </c>
      <c r="M12" s="403"/>
      <c r="N12" s="404">
        <f aca="true" t="shared" si="1" ref="N12:N26">(I12/F12)*100</f>
        <v>100</v>
      </c>
      <c r="O12" s="405"/>
    </row>
    <row r="13" spans="1:15" s="56" customFormat="1" ht="30" customHeight="1">
      <c r="A13" s="399" t="s">
        <v>183</v>
      </c>
      <c r="B13" s="399"/>
      <c r="C13" s="400">
        <v>10</v>
      </c>
      <c r="D13" s="401"/>
      <c r="E13" s="402"/>
      <c r="F13" s="400">
        <v>10</v>
      </c>
      <c r="G13" s="401"/>
      <c r="H13" s="402"/>
      <c r="I13" s="400">
        <v>10</v>
      </c>
      <c r="J13" s="401"/>
      <c r="K13" s="402"/>
      <c r="L13" s="403">
        <f t="shared" si="0"/>
        <v>0</v>
      </c>
      <c r="M13" s="403"/>
      <c r="N13" s="404">
        <f t="shared" si="1"/>
        <v>100</v>
      </c>
      <c r="O13" s="405"/>
    </row>
    <row r="14" spans="1:15" s="56" customFormat="1" ht="30" customHeight="1">
      <c r="A14" s="399" t="s">
        <v>185</v>
      </c>
      <c r="B14" s="399"/>
      <c r="C14" s="400">
        <v>68</v>
      </c>
      <c r="D14" s="401"/>
      <c r="E14" s="402"/>
      <c r="F14" s="400">
        <v>99</v>
      </c>
      <c r="G14" s="401"/>
      <c r="H14" s="402"/>
      <c r="I14" s="400">
        <v>90</v>
      </c>
      <c r="J14" s="401"/>
      <c r="K14" s="402"/>
      <c r="L14" s="403">
        <f t="shared" si="0"/>
        <v>-9</v>
      </c>
      <c r="M14" s="403"/>
      <c r="N14" s="404">
        <f t="shared" si="1"/>
        <v>90.9090909090909</v>
      </c>
      <c r="O14" s="405"/>
    </row>
    <row r="15" spans="1:15" s="56" customFormat="1" ht="39.75" customHeight="1">
      <c r="A15" s="392" t="s">
        <v>361</v>
      </c>
      <c r="B15" s="392"/>
      <c r="C15" s="393">
        <f>SUM(C16:C18)</f>
        <v>12803.8</v>
      </c>
      <c r="D15" s="394"/>
      <c r="E15" s="395"/>
      <c r="F15" s="406">
        <f>SUM(F16:F18)</f>
        <v>21050</v>
      </c>
      <c r="G15" s="407"/>
      <c r="H15" s="408"/>
      <c r="I15" s="393">
        <f>SUM(I16:I18)</f>
        <v>20377.9</v>
      </c>
      <c r="J15" s="394"/>
      <c r="K15" s="395"/>
      <c r="L15" s="396">
        <f t="shared" si="0"/>
        <v>-672.0999999999985</v>
      </c>
      <c r="M15" s="396"/>
      <c r="N15" s="397">
        <f t="shared" si="1"/>
        <v>96.80712589073634</v>
      </c>
      <c r="O15" s="398"/>
    </row>
    <row r="16" spans="1:15" s="56" customFormat="1" ht="30" customHeight="1">
      <c r="A16" s="399" t="s">
        <v>181</v>
      </c>
      <c r="B16" s="399"/>
      <c r="C16" s="400">
        <v>242</v>
      </c>
      <c r="D16" s="401"/>
      <c r="E16" s="402"/>
      <c r="F16" s="400">
        <v>530</v>
      </c>
      <c r="G16" s="401"/>
      <c r="H16" s="402"/>
      <c r="I16" s="400">
        <v>627.2</v>
      </c>
      <c r="J16" s="401"/>
      <c r="K16" s="402"/>
      <c r="L16" s="403">
        <f t="shared" si="0"/>
        <v>97.20000000000005</v>
      </c>
      <c r="M16" s="403"/>
      <c r="N16" s="404">
        <f t="shared" si="1"/>
        <v>118.33962264150944</v>
      </c>
      <c r="O16" s="405"/>
    </row>
    <row r="17" spans="1:15" s="56" customFormat="1" ht="30" customHeight="1">
      <c r="A17" s="399" t="s">
        <v>183</v>
      </c>
      <c r="B17" s="399"/>
      <c r="C17" s="400">
        <v>1629.3</v>
      </c>
      <c r="D17" s="401"/>
      <c r="E17" s="402"/>
      <c r="F17" s="400">
        <v>2820</v>
      </c>
      <c r="G17" s="401"/>
      <c r="H17" s="402"/>
      <c r="I17" s="400">
        <v>2665.8</v>
      </c>
      <c r="J17" s="401"/>
      <c r="K17" s="402"/>
      <c r="L17" s="403">
        <f t="shared" si="0"/>
        <v>-154.19999999999982</v>
      </c>
      <c r="M17" s="403"/>
      <c r="N17" s="404">
        <f t="shared" si="1"/>
        <v>94.53191489361703</v>
      </c>
      <c r="O17" s="405"/>
    </row>
    <row r="18" spans="1:15" s="56" customFormat="1" ht="30" customHeight="1">
      <c r="A18" s="399" t="s">
        <v>185</v>
      </c>
      <c r="B18" s="399"/>
      <c r="C18" s="400">
        <v>10932.5</v>
      </c>
      <c r="D18" s="401"/>
      <c r="E18" s="402"/>
      <c r="F18" s="400">
        <v>17700</v>
      </c>
      <c r="G18" s="401"/>
      <c r="H18" s="402"/>
      <c r="I18" s="400">
        <v>17084.9</v>
      </c>
      <c r="J18" s="401"/>
      <c r="K18" s="402"/>
      <c r="L18" s="403">
        <f t="shared" si="0"/>
        <v>-615.0999999999985</v>
      </c>
      <c r="M18" s="403"/>
      <c r="N18" s="404">
        <f t="shared" si="1"/>
        <v>96.52485875706216</v>
      </c>
      <c r="O18" s="405"/>
    </row>
    <row r="19" spans="1:15" s="56" customFormat="1" ht="37.5" customHeight="1">
      <c r="A19" s="392" t="s">
        <v>362</v>
      </c>
      <c r="B19" s="392"/>
      <c r="C19" s="393">
        <f>SUM(C20:E22)</f>
        <v>12803.8</v>
      </c>
      <c r="D19" s="394"/>
      <c r="E19" s="395"/>
      <c r="F19" s="406">
        <f>'Осн. фін. пок.'!E72</f>
        <v>20350</v>
      </c>
      <c r="G19" s="407"/>
      <c r="H19" s="408"/>
      <c r="I19" s="393">
        <f>'Осн. фін. пок.'!F72</f>
        <v>20488.7</v>
      </c>
      <c r="J19" s="394"/>
      <c r="K19" s="395"/>
      <c r="L19" s="396">
        <f t="shared" si="0"/>
        <v>138.70000000000073</v>
      </c>
      <c r="M19" s="396"/>
      <c r="N19" s="397">
        <f t="shared" si="1"/>
        <v>100.68157248157247</v>
      </c>
      <c r="O19" s="398"/>
    </row>
    <row r="20" spans="1:15" s="56" customFormat="1" ht="30" customHeight="1">
      <c r="A20" s="399" t="s">
        <v>181</v>
      </c>
      <c r="B20" s="399"/>
      <c r="C20" s="409">
        <v>242</v>
      </c>
      <c r="D20" s="410"/>
      <c r="E20" s="411"/>
      <c r="F20" s="400">
        <v>530</v>
      </c>
      <c r="G20" s="401"/>
      <c r="H20" s="402"/>
      <c r="I20" s="409">
        <v>627.2</v>
      </c>
      <c r="J20" s="410"/>
      <c r="K20" s="411"/>
      <c r="L20" s="403">
        <f t="shared" si="0"/>
        <v>97.20000000000005</v>
      </c>
      <c r="M20" s="403"/>
      <c r="N20" s="404">
        <f t="shared" si="1"/>
        <v>118.33962264150944</v>
      </c>
      <c r="O20" s="405"/>
    </row>
    <row r="21" spans="1:15" s="56" customFormat="1" ht="30" customHeight="1">
      <c r="A21" s="399" t="s">
        <v>183</v>
      </c>
      <c r="B21" s="399"/>
      <c r="C21" s="409">
        <v>1629.3</v>
      </c>
      <c r="D21" s="410"/>
      <c r="E21" s="411"/>
      <c r="F21" s="400">
        <v>2820</v>
      </c>
      <c r="G21" s="401"/>
      <c r="H21" s="402"/>
      <c r="I21" s="409">
        <v>2665.8</v>
      </c>
      <c r="J21" s="410"/>
      <c r="K21" s="411"/>
      <c r="L21" s="403">
        <f t="shared" si="0"/>
        <v>-154.19999999999982</v>
      </c>
      <c r="M21" s="403"/>
      <c r="N21" s="404">
        <f t="shared" si="1"/>
        <v>94.53191489361703</v>
      </c>
      <c r="O21" s="405"/>
    </row>
    <row r="22" spans="1:15" s="56" customFormat="1" ht="30" customHeight="1">
      <c r="A22" s="399" t="s">
        <v>185</v>
      </c>
      <c r="B22" s="399"/>
      <c r="C22" s="409">
        <v>10932.5</v>
      </c>
      <c r="D22" s="410"/>
      <c r="E22" s="411"/>
      <c r="F22" s="400">
        <v>17700</v>
      </c>
      <c r="G22" s="401"/>
      <c r="H22" s="402"/>
      <c r="I22" s="409">
        <v>17195.7</v>
      </c>
      <c r="J22" s="410"/>
      <c r="K22" s="411"/>
      <c r="L22" s="403">
        <f t="shared" si="0"/>
        <v>-504.2999999999993</v>
      </c>
      <c r="M22" s="403"/>
      <c r="N22" s="404">
        <f t="shared" si="1"/>
        <v>97.15084745762712</v>
      </c>
      <c r="O22" s="405"/>
    </row>
    <row r="23" spans="1:15" s="56" customFormat="1" ht="34.5" customHeight="1">
      <c r="A23" s="392" t="s">
        <v>363</v>
      </c>
      <c r="B23" s="392"/>
      <c r="C23" s="393">
        <f>(C19/C11)/12*1000</f>
        <v>13506.118143459915</v>
      </c>
      <c r="D23" s="394"/>
      <c r="E23" s="395"/>
      <c r="F23" s="393">
        <f>(F19/F11)/3*1000</f>
        <v>61666.666666666664</v>
      </c>
      <c r="G23" s="394"/>
      <c r="H23" s="395"/>
      <c r="I23" s="393">
        <f>(I19/I11)/3*1000</f>
        <v>67619.47194719473</v>
      </c>
      <c r="J23" s="394"/>
      <c r="K23" s="395"/>
      <c r="L23" s="396">
        <f t="shared" si="0"/>
        <v>5952.805280528068</v>
      </c>
      <c r="M23" s="396"/>
      <c r="N23" s="397">
        <f t="shared" si="1"/>
        <v>109.65319775220767</v>
      </c>
      <c r="O23" s="398"/>
    </row>
    <row r="24" spans="1:15" s="56" customFormat="1" ht="30" customHeight="1">
      <c r="A24" s="399" t="s">
        <v>181</v>
      </c>
      <c r="B24" s="399"/>
      <c r="C24" s="412">
        <f>(C20/C12)/12*1000</f>
        <v>20166.666666666668</v>
      </c>
      <c r="D24" s="413"/>
      <c r="E24" s="414"/>
      <c r="F24" s="412">
        <f>(F20/F12)/12*1000</f>
        <v>44166.666666666664</v>
      </c>
      <c r="G24" s="413"/>
      <c r="H24" s="414"/>
      <c r="I24" s="412">
        <f>(I20/I12)/12*1000</f>
        <v>52266.66666666667</v>
      </c>
      <c r="J24" s="413"/>
      <c r="K24" s="414"/>
      <c r="L24" s="403">
        <f t="shared" si="0"/>
        <v>8100.000000000007</v>
      </c>
      <c r="M24" s="403"/>
      <c r="N24" s="404">
        <f t="shared" si="1"/>
        <v>118.33962264150945</v>
      </c>
      <c r="O24" s="405"/>
    </row>
    <row r="25" spans="1:15" s="56" customFormat="1" ht="30" customHeight="1">
      <c r="A25" s="399" t="s">
        <v>183</v>
      </c>
      <c r="B25" s="399"/>
      <c r="C25" s="412">
        <f>(C21/C13)/12*1000</f>
        <v>13577.5</v>
      </c>
      <c r="D25" s="413"/>
      <c r="E25" s="414"/>
      <c r="F25" s="412">
        <f>(F21/F13)/12*1000</f>
        <v>23500</v>
      </c>
      <c r="G25" s="413"/>
      <c r="H25" s="414"/>
      <c r="I25" s="412">
        <f>(I21/I13)/12*1000</f>
        <v>22215.000000000004</v>
      </c>
      <c r="J25" s="413"/>
      <c r="K25" s="414"/>
      <c r="L25" s="403">
        <f t="shared" si="0"/>
        <v>-1284.9999999999964</v>
      </c>
      <c r="M25" s="403"/>
      <c r="N25" s="404">
        <f t="shared" si="1"/>
        <v>94.53191489361704</v>
      </c>
      <c r="O25" s="405"/>
    </row>
    <row r="26" spans="1:15" s="56" customFormat="1" ht="30" customHeight="1">
      <c r="A26" s="399" t="s">
        <v>185</v>
      </c>
      <c r="B26" s="399"/>
      <c r="C26" s="412">
        <f>(C22/C14)/12*1000</f>
        <v>13397.671568627451</v>
      </c>
      <c r="D26" s="413"/>
      <c r="E26" s="414"/>
      <c r="F26" s="412">
        <f>(F22/F14)/12*1000</f>
        <v>14898.989898989897</v>
      </c>
      <c r="G26" s="413"/>
      <c r="H26" s="414"/>
      <c r="I26" s="412">
        <f>(I22/I14)/12*1000</f>
        <v>15921.944444444443</v>
      </c>
      <c r="J26" s="413"/>
      <c r="K26" s="414"/>
      <c r="L26" s="403">
        <f t="shared" si="0"/>
        <v>1022.954545454546</v>
      </c>
      <c r="M26" s="403"/>
      <c r="N26" s="404">
        <f t="shared" si="1"/>
        <v>106.86593220338982</v>
      </c>
      <c r="O26" s="405"/>
    </row>
    <row r="27" spans="1:15" s="56" customFormat="1" ht="13.5" customHeight="1">
      <c r="A27" s="63"/>
      <c r="B27" s="63"/>
      <c r="C27" s="63"/>
      <c r="D27" s="29"/>
      <c r="E27" s="29"/>
      <c r="F27" s="29"/>
      <c r="G27" s="29"/>
      <c r="H27" s="29"/>
      <c r="I27" s="29"/>
      <c r="J27" s="29"/>
      <c r="K27" s="29"/>
      <c r="L27" s="29"/>
      <c r="M27" s="29"/>
      <c r="N27" s="78"/>
      <c r="O27" s="78"/>
    </row>
    <row r="28" spans="1:15" ht="18.75">
      <c r="A28" s="415" t="s">
        <v>364</v>
      </c>
      <c r="B28" s="415"/>
      <c r="C28" s="415"/>
      <c r="D28" s="415"/>
      <c r="E28" s="415"/>
      <c r="F28" s="415"/>
      <c r="G28" s="415"/>
      <c r="H28" s="415"/>
      <c r="I28" s="415"/>
      <c r="J28" s="415"/>
      <c r="K28" s="415"/>
      <c r="L28" s="415"/>
      <c r="M28" s="415"/>
      <c r="N28" s="415"/>
      <c r="O28" s="415"/>
    </row>
    <row r="29" spans="1:9" ht="11.25" customHeight="1">
      <c r="A29" s="11"/>
      <c r="B29" s="11"/>
      <c r="C29" s="11"/>
      <c r="D29" s="11"/>
      <c r="E29" s="11"/>
      <c r="F29" s="11"/>
      <c r="G29" s="11"/>
      <c r="H29" s="11"/>
      <c r="I29" s="11"/>
    </row>
    <row r="30" spans="1:15" ht="17.25" customHeight="1">
      <c r="A30" s="387" t="s">
        <v>365</v>
      </c>
      <c r="B30" s="387"/>
      <c r="C30" s="387"/>
      <c r="D30" s="387"/>
      <c r="E30" s="387"/>
      <c r="F30" s="387"/>
      <c r="G30" s="387"/>
      <c r="H30" s="387"/>
      <c r="I30" s="387"/>
      <c r="J30" s="387"/>
      <c r="K30" s="387"/>
      <c r="L30" s="387"/>
      <c r="M30" s="387"/>
      <c r="N30" s="387"/>
      <c r="O30" s="387"/>
    </row>
    <row r="31" ht="12.75" customHeight="1"/>
    <row r="32" spans="1:15" ht="24.75" customHeight="1">
      <c r="A32" s="42" t="s">
        <v>366</v>
      </c>
      <c r="B32" s="416" t="s">
        <v>367</v>
      </c>
      <c r="C32" s="417"/>
      <c r="D32" s="417"/>
      <c r="E32" s="417"/>
      <c r="F32" s="359" t="s">
        <v>368</v>
      </c>
      <c r="G32" s="359"/>
      <c r="H32" s="359"/>
      <c r="I32" s="359"/>
      <c r="J32" s="359"/>
      <c r="K32" s="359"/>
      <c r="L32" s="359"/>
      <c r="M32" s="359"/>
      <c r="N32" s="359"/>
      <c r="O32" s="359"/>
    </row>
    <row r="33" spans="1:15" ht="17.25" customHeight="1">
      <c r="A33" s="42">
        <v>1</v>
      </c>
      <c r="B33" s="416">
        <v>2</v>
      </c>
      <c r="C33" s="417"/>
      <c r="D33" s="417"/>
      <c r="E33" s="417"/>
      <c r="F33" s="359">
        <v>3</v>
      </c>
      <c r="G33" s="359"/>
      <c r="H33" s="359"/>
      <c r="I33" s="359"/>
      <c r="J33" s="359"/>
      <c r="K33" s="359"/>
      <c r="L33" s="359"/>
      <c r="M33" s="359"/>
      <c r="N33" s="359"/>
      <c r="O33" s="359"/>
    </row>
    <row r="34" spans="1:15" ht="19.5" customHeight="1">
      <c r="A34" s="64"/>
      <c r="B34" s="418"/>
      <c r="C34" s="419"/>
      <c r="D34" s="419"/>
      <c r="E34" s="419"/>
      <c r="F34" s="420"/>
      <c r="G34" s="420"/>
      <c r="H34" s="420"/>
      <c r="I34" s="420"/>
      <c r="J34" s="420"/>
      <c r="K34" s="420"/>
      <c r="L34" s="420"/>
      <c r="M34" s="420"/>
      <c r="N34" s="420"/>
      <c r="O34" s="420"/>
    </row>
    <row r="35" spans="1:15" ht="19.5" customHeight="1">
      <c r="A35" s="64"/>
      <c r="B35" s="418"/>
      <c r="C35" s="419"/>
      <c r="D35" s="419"/>
      <c r="E35" s="419"/>
      <c r="F35" s="420"/>
      <c r="G35" s="420"/>
      <c r="H35" s="420"/>
      <c r="I35" s="420"/>
      <c r="J35" s="420"/>
      <c r="K35" s="420"/>
      <c r="L35" s="420"/>
      <c r="M35" s="420"/>
      <c r="N35" s="420"/>
      <c r="O35" s="420"/>
    </row>
    <row r="36" spans="1:15" ht="19.5" customHeight="1">
      <c r="A36" s="64"/>
      <c r="B36" s="418"/>
      <c r="C36" s="419"/>
      <c r="D36" s="419"/>
      <c r="E36" s="419"/>
      <c r="F36" s="420"/>
      <c r="G36" s="420"/>
      <c r="H36" s="420"/>
      <c r="I36" s="420"/>
      <c r="J36" s="420"/>
      <c r="K36" s="420"/>
      <c r="L36" s="420"/>
      <c r="M36" s="420"/>
      <c r="N36" s="420"/>
      <c r="O36" s="420"/>
    </row>
    <row r="37" spans="1:15" ht="19.5" customHeight="1">
      <c r="A37" s="64"/>
      <c r="B37" s="418"/>
      <c r="C37" s="419"/>
      <c r="D37" s="419"/>
      <c r="E37" s="419"/>
      <c r="F37" s="420"/>
      <c r="G37" s="420"/>
      <c r="H37" s="420"/>
      <c r="I37" s="420"/>
      <c r="J37" s="420"/>
      <c r="K37" s="420"/>
      <c r="L37" s="420"/>
      <c r="M37" s="420"/>
      <c r="N37" s="420"/>
      <c r="O37" s="420"/>
    </row>
    <row r="38" spans="1:15" ht="19.5" customHeight="1">
      <c r="A38" s="64"/>
      <c r="B38" s="418"/>
      <c r="C38" s="419"/>
      <c r="D38" s="419"/>
      <c r="E38" s="419"/>
      <c r="F38" s="420"/>
      <c r="G38" s="420"/>
      <c r="H38" s="420"/>
      <c r="I38" s="420"/>
      <c r="J38" s="420"/>
      <c r="K38" s="420"/>
      <c r="L38" s="420"/>
      <c r="M38" s="420"/>
      <c r="N38" s="420"/>
      <c r="O38" s="420"/>
    </row>
    <row r="39" spans="1:15" ht="19.5" customHeight="1">
      <c r="A39" s="64"/>
      <c r="B39" s="418"/>
      <c r="C39" s="419"/>
      <c r="D39" s="419"/>
      <c r="E39" s="419"/>
      <c r="F39" s="420"/>
      <c r="G39" s="420"/>
      <c r="H39" s="420"/>
      <c r="I39" s="420"/>
      <c r="J39" s="420"/>
      <c r="K39" s="420"/>
      <c r="L39" s="420"/>
      <c r="M39" s="420"/>
      <c r="N39" s="420"/>
      <c r="O39" s="420"/>
    </row>
    <row r="40" spans="1:10" ht="18.75">
      <c r="A40" s="387" t="s">
        <v>369</v>
      </c>
      <c r="B40" s="387"/>
      <c r="C40" s="387"/>
      <c r="D40" s="387"/>
      <c r="E40" s="387"/>
      <c r="F40" s="387"/>
      <c r="G40" s="387"/>
      <c r="H40" s="387"/>
      <c r="I40" s="387"/>
      <c r="J40" s="387"/>
    </row>
    <row r="41" ht="18.75">
      <c r="A41" s="66"/>
    </row>
    <row r="42" spans="1:15" ht="52.5" customHeight="1">
      <c r="A42" s="450" t="s">
        <v>370</v>
      </c>
      <c r="B42" s="451"/>
      <c r="C42" s="452"/>
      <c r="D42" s="339" t="s">
        <v>371</v>
      </c>
      <c r="E42" s="339"/>
      <c r="F42" s="339"/>
      <c r="G42" s="339" t="s">
        <v>372</v>
      </c>
      <c r="H42" s="339"/>
      <c r="I42" s="339"/>
      <c r="J42" s="339" t="s">
        <v>373</v>
      </c>
      <c r="K42" s="339"/>
      <c r="L42" s="339"/>
      <c r="M42" s="391" t="s">
        <v>374</v>
      </c>
      <c r="N42" s="389"/>
      <c r="O42" s="390"/>
    </row>
    <row r="43" spans="1:15" ht="155.25" customHeight="1">
      <c r="A43" s="453"/>
      <c r="B43" s="454"/>
      <c r="C43" s="455"/>
      <c r="D43" s="13" t="s">
        <v>375</v>
      </c>
      <c r="E43" s="13" t="s">
        <v>376</v>
      </c>
      <c r="F43" s="13" t="s">
        <v>377</v>
      </c>
      <c r="G43" s="13" t="s">
        <v>375</v>
      </c>
      <c r="H43" s="13" t="s">
        <v>376</v>
      </c>
      <c r="I43" s="13" t="s">
        <v>377</v>
      </c>
      <c r="J43" s="13" t="s">
        <v>375</v>
      </c>
      <c r="K43" s="13" t="s">
        <v>376</v>
      </c>
      <c r="L43" s="13" t="s">
        <v>377</v>
      </c>
      <c r="M43" s="79" t="s">
        <v>378</v>
      </c>
      <c r="N43" s="79" t="s">
        <v>379</v>
      </c>
      <c r="O43" s="79" t="s">
        <v>380</v>
      </c>
    </row>
    <row r="44" spans="1:15" ht="18.75">
      <c r="A44" s="391">
        <v>1</v>
      </c>
      <c r="B44" s="389"/>
      <c r="C44" s="390"/>
      <c r="D44" s="13">
        <v>2</v>
      </c>
      <c r="E44" s="13">
        <v>3</v>
      </c>
      <c r="F44" s="13">
        <v>4</v>
      </c>
      <c r="G44" s="13">
        <v>5</v>
      </c>
      <c r="H44" s="22">
        <v>6</v>
      </c>
      <c r="I44" s="22">
        <v>7</v>
      </c>
      <c r="J44" s="22">
        <v>8</v>
      </c>
      <c r="K44" s="22">
        <v>9</v>
      </c>
      <c r="L44" s="22">
        <v>10</v>
      </c>
      <c r="M44" s="22">
        <v>11</v>
      </c>
      <c r="N44" s="22">
        <v>12</v>
      </c>
      <c r="O44" s="22">
        <v>13</v>
      </c>
    </row>
    <row r="45" spans="1:15" ht="18.75">
      <c r="A45" s="391"/>
      <c r="B45" s="389"/>
      <c r="C45" s="390"/>
      <c r="D45" s="25"/>
      <c r="E45" s="25"/>
      <c r="F45" s="67"/>
      <c r="G45" s="25"/>
      <c r="H45" s="25"/>
      <c r="I45" s="67"/>
      <c r="J45" s="80">
        <f aca="true" t="shared" si="2" ref="J45:L48">G45-D45</f>
        <v>0</v>
      </c>
      <c r="K45" s="80">
        <f t="shared" si="2"/>
        <v>0</v>
      </c>
      <c r="L45" s="81">
        <f t="shared" si="2"/>
        <v>0</v>
      </c>
      <c r="M45" s="82" t="e">
        <f aca="true" t="shared" si="3" ref="M45:O48">(G45/D45)*100</f>
        <v>#DIV/0!</v>
      </c>
      <c r="N45" s="25" t="e">
        <f t="shared" si="3"/>
        <v>#DIV/0!</v>
      </c>
      <c r="O45" s="67" t="e">
        <f t="shared" si="3"/>
        <v>#DIV/0!</v>
      </c>
    </row>
    <row r="46" spans="1:15" ht="18.75">
      <c r="A46" s="391"/>
      <c r="B46" s="389"/>
      <c r="C46" s="390"/>
      <c r="D46" s="25"/>
      <c r="E46" s="25"/>
      <c r="F46" s="67"/>
      <c r="G46" s="25"/>
      <c r="H46" s="25"/>
      <c r="I46" s="67"/>
      <c r="J46" s="80">
        <f t="shared" si="2"/>
        <v>0</v>
      </c>
      <c r="K46" s="80">
        <f t="shared" si="2"/>
        <v>0</v>
      </c>
      <c r="L46" s="81">
        <f t="shared" si="2"/>
        <v>0</v>
      </c>
      <c r="M46" s="82" t="e">
        <f t="shared" si="3"/>
        <v>#DIV/0!</v>
      </c>
      <c r="N46" s="25" t="e">
        <f t="shared" si="3"/>
        <v>#DIV/0!</v>
      </c>
      <c r="O46" s="67" t="e">
        <f t="shared" si="3"/>
        <v>#DIV/0!</v>
      </c>
    </row>
    <row r="47" spans="1:15" ht="19.5" customHeight="1">
      <c r="A47" s="421"/>
      <c r="B47" s="332"/>
      <c r="C47" s="335"/>
      <c r="D47" s="25"/>
      <c r="E47" s="25"/>
      <c r="F47" s="67"/>
      <c r="G47" s="25"/>
      <c r="H47" s="25"/>
      <c r="I47" s="67"/>
      <c r="J47" s="80">
        <f t="shared" si="2"/>
        <v>0</v>
      </c>
      <c r="K47" s="80">
        <f t="shared" si="2"/>
        <v>0</v>
      </c>
      <c r="L47" s="81">
        <f t="shared" si="2"/>
        <v>0</v>
      </c>
      <c r="M47" s="82" t="e">
        <f t="shared" si="3"/>
        <v>#DIV/0!</v>
      </c>
      <c r="N47" s="25" t="e">
        <f t="shared" si="3"/>
        <v>#DIV/0!</v>
      </c>
      <c r="O47" s="67" t="e">
        <f t="shared" si="3"/>
        <v>#DIV/0!</v>
      </c>
    </row>
    <row r="48" spans="1:15" ht="19.5" customHeight="1">
      <c r="A48" s="421"/>
      <c r="B48" s="332"/>
      <c r="C48" s="335"/>
      <c r="D48" s="25"/>
      <c r="E48" s="25"/>
      <c r="F48" s="67"/>
      <c r="G48" s="25"/>
      <c r="H48" s="25"/>
      <c r="I48" s="67"/>
      <c r="J48" s="80">
        <f t="shared" si="2"/>
        <v>0</v>
      </c>
      <c r="K48" s="80">
        <f t="shared" si="2"/>
        <v>0</v>
      </c>
      <c r="L48" s="81">
        <f t="shared" si="2"/>
        <v>0</v>
      </c>
      <c r="M48" s="82" t="e">
        <f t="shared" si="3"/>
        <v>#DIV/0!</v>
      </c>
      <c r="N48" s="25" t="e">
        <f t="shared" si="3"/>
        <v>#DIV/0!</v>
      </c>
      <c r="O48" s="67" t="e">
        <f t="shared" si="3"/>
        <v>#DIV/0!</v>
      </c>
    </row>
    <row r="49" spans="1:15" ht="24.75" customHeight="1">
      <c r="A49" s="422" t="s">
        <v>92</v>
      </c>
      <c r="B49" s="423"/>
      <c r="C49" s="424"/>
      <c r="D49" s="26">
        <f>SUM(D45:D48)</f>
        <v>0</v>
      </c>
      <c r="E49" s="68"/>
      <c r="F49" s="69"/>
      <c r="G49" s="26">
        <f>SUM(G45:G48)</f>
        <v>0</v>
      </c>
      <c r="H49" s="68"/>
      <c r="I49" s="69"/>
      <c r="J49" s="68"/>
      <c r="K49" s="68"/>
      <c r="L49" s="69"/>
      <c r="M49" s="83"/>
      <c r="N49" s="68"/>
      <c r="O49" s="69"/>
    </row>
    <row r="50" spans="1:15" ht="18.75">
      <c r="A50" s="70"/>
      <c r="B50" s="71"/>
      <c r="C50" s="71"/>
      <c r="D50" s="71"/>
      <c r="E50" s="71"/>
      <c r="F50" s="72"/>
      <c r="G50" s="72"/>
      <c r="H50" s="72"/>
      <c r="I50" s="58"/>
      <c r="J50" s="58"/>
      <c r="K50" s="58"/>
      <c r="L50" s="58"/>
      <c r="M50" s="58"/>
      <c r="N50" s="58"/>
      <c r="O50" s="58"/>
    </row>
    <row r="51" spans="1:15" ht="18.75">
      <c r="A51" s="387" t="s">
        <v>381</v>
      </c>
      <c r="B51" s="387"/>
      <c r="C51" s="387"/>
      <c r="D51" s="387"/>
      <c r="E51" s="387"/>
      <c r="F51" s="387"/>
      <c r="G51" s="387"/>
      <c r="H51" s="387"/>
      <c r="I51" s="387"/>
      <c r="J51" s="387"/>
      <c r="K51" s="387"/>
      <c r="L51" s="387"/>
      <c r="M51" s="387"/>
      <c r="N51" s="387"/>
      <c r="O51" s="387"/>
    </row>
    <row r="52" ht="18.75">
      <c r="A52" s="66"/>
    </row>
    <row r="53" spans="1:15" ht="56.25" customHeight="1">
      <c r="A53" s="13" t="s">
        <v>382</v>
      </c>
      <c r="B53" s="339" t="s">
        <v>383</v>
      </c>
      <c r="C53" s="339"/>
      <c r="D53" s="339" t="s">
        <v>384</v>
      </c>
      <c r="E53" s="339"/>
      <c r="F53" s="339" t="s">
        <v>385</v>
      </c>
      <c r="G53" s="339"/>
      <c r="H53" s="339" t="s">
        <v>386</v>
      </c>
      <c r="I53" s="339"/>
      <c r="J53" s="339"/>
      <c r="K53" s="391" t="s">
        <v>387</v>
      </c>
      <c r="L53" s="390"/>
      <c r="M53" s="391" t="s">
        <v>388</v>
      </c>
      <c r="N53" s="389"/>
      <c r="O53" s="390"/>
    </row>
    <row r="54" spans="1:15" ht="18.75">
      <c r="A54" s="22">
        <v>1</v>
      </c>
      <c r="B54" s="359">
        <v>2</v>
      </c>
      <c r="C54" s="359"/>
      <c r="D54" s="359">
        <v>3</v>
      </c>
      <c r="E54" s="359"/>
      <c r="F54" s="359">
        <v>4</v>
      </c>
      <c r="G54" s="359"/>
      <c r="H54" s="359">
        <v>5</v>
      </c>
      <c r="I54" s="359"/>
      <c r="J54" s="359"/>
      <c r="K54" s="359">
        <v>6</v>
      </c>
      <c r="L54" s="359"/>
      <c r="M54" s="416">
        <v>7</v>
      </c>
      <c r="N54" s="417"/>
      <c r="O54" s="425"/>
    </row>
    <row r="55" spans="1:15" ht="18.75">
      <c r="A55" s="65"/>
      <c r="B55" s="420"/>
      <c r="C55" s="420"/>
      <c r="D55" s="426"/>
      <c r="E55" s="426"/>
      <c r="F55" s="427" t="s">
        <v>389</v>
      </c>
      <c r="G55" s="427"/>
      <c r="H55" s="428"/>
      <c r="I55" s="428"/>
      <c r="J55" s="428"/>
      <c r="K55" s="429"/>
      <c r="L55" s="430"/>
      <c r="M55" s="426"/>
      <c r="N55" s="426"/>
      <c r="O55" s="426"/>
    </row>
    <row r="56" spans="1:15" ht="18.75">
      <c r="A56" s="65"/>
      <c r="B56" s="431"/>
      <c r="C56" s="432"/>
      <c r="D56" s="433"/>
      <c r="E56" s="434"/>
      <c r="F56" s="435"/>
      <c r="G56" s="436"/>
      <c r="H56" s="437"/>
      <c r="I56" s="438"/>
      <c r="J56" s="439"/>
      <c r="K56" s="429"/>
      <c r="L56" s="430"/>
      <c r="M56" s="433"/>
      <c r="N56" s="440"/>
      <c r="O56" s="434"/>
    </row>
    <row r="57" spans="1:15" ht="18.75">
      <c r="A57" s="65"/>
      <c r="B57" s="418"/>
      <c r="C57" s="441"/>
      <c r="D57" s="433"/>
      <c r="E57" s="434"/>
      <c r="F57" s="435"/>
      <c r="G57" s="436"/>
      <c r="H57" s="437"/>
      <c r="I57" s="438"/>
      <c r="J57" s="439"/>
      <c r="K57" s="429"/>
      <c r="L57" s="430"/>
      <c r="M57" s="433"/>
      <c r="N57" s="440"/>
      <c r="O57" s="434"/>
    </row>
    <row r="58" spans="1:15" ht="18.75">
      <c r="A58" s="65"/>
      <c r="B58" s="420"/>
      <c r="C58" s="420"/>
      <c r="D58" s="426"/>
      <c r="E58" s="426"/>
      <c r="F58" s="427"/>
      <c r="G58" s="427"/>
      <c r="H58" s="428"/>
      <c r="I58" s="428"/>
      <c r="J58" s="428"/>
      <c r="K58" s="429"/>
      <c r="L58" s="430"/>
      <c r="M58" s="426"/>
      <c r="N58" s="426"/>
      <c r="O58" s="426"/>
    </row>
    <row r="59" spans="1:15" ht="18.75">
      <c r="A59" s="73" t="s">
        <v>92</v>
      </c>
      <c r="B59" s="442" t="s">
        <v>390</v>
      </c>
      <c r="C59" s="442"/>
      <c r="D59" s="442" t="s">
        <v>390</v>
      </c>
      <c r="E59" s="442"/>
      <c r="F59" s="442" t="s">
        <v>390</v>
      </c>
      <c r="G59" s="442"/>
      <c r="H59" s="443"/>
      <c r="I59" s="443"/>
      <c r="J59" s="443"/>
      <c r="K59" s="444">
        <f>SUM(K55:L58)</f>
        <v>0</v>
      </c>
      <c r="L59" s="445"/>
      <c r="M59" s="446"/>
      <c r="N59" s="446"/>
      <c r="O59" s="446"/>
    </row>
    <row r="60" spans="1:15" ht="18.75">
      <c r="A60" s="72"/>
      <c r="B60" s="16"/>
      <c r="C60" s="16"/>
      <c r="D60" s="16"/>
      <c r="E60" s="16"/>
      <c r="F60" s="16"/>
      <c r="G60" s="16"/>
      <c r="H60" s="16"/>
      <c r="I60" s="16"/>
      <c r="J60" s="16"/>
      <c r="K60" s="56"/>
      <c r="L60" s="56"/>
      <c r="M60" s="56"/>
      <c r="N60" s="56"/>
      <c r="O60" s="56"/>
    </row>
    <row r="61" spans="1:15" ht="18.75">
      <c r="A61" s="387" t="s">
        <v>391</v>
      </c>
      <c r="B61" s="387"/>
      <c r="C61" s="387"/>
      <c r="D61" s="387"/>
      <c r="E61" s="387"/>
      <c r="F61" s="387"/>
      <c r="G61" s="387"/>
      <c r="H61" s="387"/>
      <c r="I61" s="387"/>
      <c r="J61" s="387"/>
      <c r="K61" s="387"/>
      <c r="L61" s="387"/>
      <c r="M61" s="387"/>
      <c r="N61" s="387"/>
      <c r="O61" s="387"/>
    </row>
    <row r="62" spans="1:9" ht="15" customHeight="1">
      <c r="A62" s="58"/>
      <c r="B62" s="75"/>
      <c r="C62" s="58"/>
      <c r="D62" s="58"/>
      <c r="E62" s="58"/>
      <c r="F62" s="58"/>
      <c r="G62" s="58"/>
      <c r="H62" s="58"/>
      <c r="I62" s="20"/>
    </row>
    <row r="63" spans="1:15" ht="42.75" customHeight="1">
      <c r="A63" s="339" t="s">
        <v>392</v>
      </c>
      <c r="B63" s="339"/>
      <c r="C63" s="339"/>
      <c r="D63" s="339" t="s">
        <v>393</v>
      </c>
      <c r="E63" s="339"/>
      <c r="F63" s="339" t="s">
        <v>394</v>
      </c>
      <c r="G63" s="339"/>
      <c r="H63" s="339"/>
      <c r="I63" s="339"/>
      <c r="J63" s="339" t="s">
        <v>395</v>
      </c>
      <c r="K63" s="339"/>
      <c r="L63" s="339"/>
      <c r="M63" s="339"/>
      <c r="N63" s="339" t="s">
        <v>396</v>
      </c>
      <c r="O63" s="339"/>
    </row>
    <row r="64" spans="1:15" ht="42.75" customHeight="1">
      <c r="A64" s="339"/>
      <c r="B64" s="339"/>
      <c r="C64" s="339"/>
      <c r="D64" s="339"/>
      <c r="E64" s="339"/>
      <c r="F64" s="359" t="s">
        <v>397</v>
      </c>
      <c r="G64" s="359"/>
      <c r="H64" s="339" t="s">
        <v>45</v>
      </c>
      <c r="I64" s="339"/>
      <c r="J64" s="359" t="s">
        <v>397</v>
      </c>
      <c r="K64" s="359"/>
      <c r="L64" s="339" t="s">
        <v>45</v>
      </c>
      <c r="M64" s="339"/>
      <c r="N64" s="339"/>
      <c r="O64" s="339"/>
    </row>
    <row r="65" spans="1:15" ht="18.75">
      <c r="A65" s="339">
        <v>1</v>
      </c>
      <c r="B65" s="339"/>
      <c r="C65" s="339"/>
      <c r="D65" s="391">
        <v>2</v>
      </c>
      <c r="E65" s="390"/>
      <c r="F65" s="391">
        <v>3</v>
      </c>
      <c r="G65" s="390"/>
      <c r="H65" s="416">
        <v>4</v>
      </c>
      <c r="I65" s="425"/>
      <c r="J65" s="416">
        <v>5</v>
      </c>
      <c r="K65" s="425"/>
      <c r="L65" s="416">
        <v>6</v>
      </c>
      <c r="M65" s="425"/>
      <c r="N65" s="416">
        <v>7</v>
      </c>
      <c r="O65" s="425"/>
    </row>
    <row r="66" spans="1:15" ht="19.5" customHeight="1">
      <c r="A66" s="447" t="s">
        <v>398</v>
      </c>
      <c r="B66" s="447"/>
      <c r="C66" s="447"/>
      <c r="D66" s="429"/>
      <c r="E66" s="430"/>
      <c r="F66" s="429"/>
      <c r="G66" s="430"/>
      <c r="H66" s="429"/>
      <c r="I66" s="430"/>
      <c r="J66" s="429"/>
      <c r="K66" s="430"/>
      <c r="L66" s="429"/>
      <c r="M66" s="430"/>
      <c r="N66" s="448">
        <f>D66+H66-L66</f>
        <v>0</v>
      </c>
      <c r="O66" s="449"/>
    </row>
    <row r="67" spans="1:15" ht="19.5" customHeight="1">
      <c r="A67" s="447" t="s">
        <v>399</v>
      </c>
      <c r="B67" s="447"/>
      <c r="C67" s="447"/>
      <c r="D67" s="429"/>
      <c r="E67" s="430"/>
      <c r="F67" s="429"/>
      <c r="G67" s="430"/>
      <c r="H67" s="429"/>
      <c r="I67" s="430"/>
      <c r="J67" s="429"/>
      <c r="K67" s="430"/>
      <c r="L67" s="429"/>
      <c r="M67" s="430"/>
      <c r="N67" s="429"/>
      <c r="O67" s="430"/>
    </row>
    <row r="68" spans="1:15" ht="19.5" customHeight="1">
      <c r="A68" s="447"/>
      <c r="B68" s="447"/>
      <c r="C68" s="447"/>
      <c r="D68" s="429"/>
      <c r="E68" s="430"/>
      <c r="F68" s="429"/>
      <c r="G68" s="430"/>
      <c r="H68" s="429"/>
      <c r="I68" s="430"/>
      <c r="J68" s="429"/>
      <c r="K68" s="430"/>
      <c r="L68" s="429"/>
      <c r="M68" s="430"/>
      <c r="N68" s="429"/>
      <c r="O68" s="430"/>
    </row>
    <row r="69" spans="1:15" ht="19.5" customHeight="1">
      <c r="A69" s="447" t="s">
        <v>400</v>
      </c>
      <c r="B69" s="447"/>
      <c r="C69" s="447"/>
      <c r="D69" s="429"/>
      <c r="E69" s="430"/>
      <c r="F69" s="429"/>
      <c r="G69" s="430"/>
      <c r="H69" s="429"/>
      <c r="I69" s="430"/>
      <c r="J69" s="429"/>
      <c r="K69" s="430"/>
      <c r="L69" s="429"/>
      <c r="M69" s="430"/>
      <c r="N69" s="448">
        <f>D69+H69-L69</f>
        <v>0</v>
      </c>
      <c r="O69" s="449"/>
    </row>
    <row r="70" spans="1:15" ht="19.5" customHeight="1">
      <c r="A70" s="447" t="s">
        <v>401</v>
      </c>
      <c r="B70" s="447"/>
      <c r="C70" s="447"/>
      <c r="D70" s="429"/>
      <c r="E70" s="430"/>
      <c r="F70" s="429"/>
      <c r="G70" s="430"/>
      <c r="H70" s="429"/>
      <c r="I70" s="430"/>
      <c r="J70" s="429"/>
      <c r="K70" s="430"/>
      <c r="L70" s="429"/>
      <c r="M70" s="430"/>
      <c r="N70" s="429"/>
      <c r="O70" s="430"/>
    </row>
    <row r="71" spans="1:15" ht="19.5" customHeight="1">
      <c r="A71" s="447"/>
      <c r="B71" s="447"/>
      <c r="C71" s="447"/>
      <c r="D71" s="429"/>
      <c r="E71" s="430"/>
      <c r="F71" s="429"/>
      <c r="G71" s="430"/>
      <c r="H71" s="429"/>
      <c r="I71" s="430"/>
      <c r="J71" s="429"/>
      <c r="K71" s="430"/>
      <c r="L71" s="429"/>
      <c r="M71" s="430"/>
      <c r="N71" s="429"/>
      <c r="O71" s="430"/>
    </row>
    <row r="72" spans="1:15" ht="19.5" customHeight="1">
      <c r="A72" s="447" t="s">
        <v>402</v>
      </c>
      <c r="B72" s="447"/>
      <c r="C72" s="447"/>
      <c r="D72" s="429"/>
      <c r="E72" s="430"/>
      <c r="F72" s="429"/>
      <c r="G72" s="430"/>
      <c r="H72" s="429"/>
      <c r="I72" s="430"/>
      <c r="J72" s="429"/>
      <c r="K72" s="430"/>
      <c r="L72" s="429"/>
      <c r="M72" s="430"/>
      <c r="N72" s="448">
        <f>D72+H72-L72</f>
        <v>0</v>
      </c>
      <c r="O72" s="449"/>
    </row>
    <row r="73" spans="1:15" ht="19.5" customHeight="1">
      <c r="A73" s="447" t="s">
        <v>399</v>
      </c>
      <c r="B73" s="447"/>
      <c r="C73" s="447"/>
      <c r="D73" s="429"/>
      <c r="E73" s="430"/>
      <c r="F73" s="429"/>
      <c r="G73" s="430"/>
      <c r="H73" s="429"/>
      <c r="I73" s="430"/>
      <c r="J73" s="429"/>
      <c r="K73" s="430"/>
      <c r="L73" s="429"/>
      <c r="M73" s="430"/>
      <c r="N73" s="429"/>
      <c r="O73" s="430"/>
    </row>
    <row r="74" spans="1:15" ht="19.5" customHeight="1">
      <c r="A74" s="447"/>
      <c r="B74" s="447"/>
      <c r="C74" s="447"/>
      <c r="D74" s="429"/>
      <c r="E74" s="430"/>
      <c r="F74" s="429"/>
      <c r="G74" s="430"/>
      <c r="H74" s="429"/>
      <c r="I74" s="430"/>
      <c r="J74" s="429"/>
      <c r="K74" s="430"/>
      <c r="L74" s="429"/>
      <c r="M74" s="430"/>
      <c r="N74" s="429"/>
      <c r="O74" s="430"/>
    </row>
    <row r="75" spans="1:15" ht="24.75" customHeight="1">
      <c r="A75" s="456" t="s">
        <v>92</v>
      </c>
      <c r="B75" s="456"/>
      <c r="C75" s="456"/>
      <c r="D75" s="444">
        <f>SUM(D66,D69,D72)</f>
        <v>0</v>
      </c>
      <c r="E75" s="445"/>
      <c r="F75" s="444">
        <f>SUM(F66,F69,F72)</f>
        <v>0</v>
      </c>
      <c r="G75" s="445"/>
      <c r="H75" s="444">
        <f>SUM(H66,H69,H72)</f>
        <v>0</v>
      </c>
      <c r="I75" s="445"/>
      <c r="J75" s="444">
        <f>SUM(J66,J69,J72)</f>
        <v>0</v>
      </c>
      <c r="K75" s="445"/>
      <c r="L75" s="444">
        <f>SUM(L66,L69,L72)</f>
        <v>0</v>
      </c>
      <c r="M75" s="445"/>
      <c r="N75" s="444">
        <f>D75+H75-L75</f>
        <v>0</v>
      </c>
      <c r="O75" s="445"/>
    </row>
    <row r="76" spans="3:5" ht="18.75">
      <c r="C76" s="86"/>
      <c r="D76" s="86"/>
      <c r="E76" s="86"/>
    </row>
    <row r="77" spans="3:5" ht="18.75">
      <c r="C77" s="86"/>
      <c r="D77" s="86"/>
      <c r="E77" s="86"/>
    </row>
    <row r="78" spans="3:5" ht="18.75">
      <c r="C78" s="86"/>
      <c r="D78" s="86"/>
      <c r="E78" s="86"/>
    </row>
    <row r="79" spans="3:5" ht="18.75">
      <c r="C79" s="86"/>
      <c r="D79" s="86"/>
      <c r="E79" s="86"/>
    </row>
    <row r="80" spans="3:5" ht="18.75">
      <c r="C80" s="86"/>
      <c r="D80" s="86"/>
      <c r="E80" s="86"/>
    </row>
    <row r="81" spans="3:5" ht="18.75">
      <c r="C81" s="86"/>
      <c r="D81" s="86"/>
      <c r="E81" s="86"/>
    </row>
    <row r="82" spans="3:5" ht="18.75">
      <c r="C82" s="86"/>
      <c r="D82" s="86"/>
      <c r="E82" s="86"/>
    </row>
    <row r="83" spans="3:5" ht="18.75">
      <c r="C83" s="86"/>
      <c r="D83" s="86"/>
      <c r="E83" s="86"/>
    </row>
    <row r="84" spans="3:5" ht="18.75">
      <c r="C84" s="86"/>
      <c r="D84" s="86"/>
      <c r="E84" s="86"/>
    </row>
    <row r="85" spans="3:5" ht="18.75">
      <c r="C85" s="86"/>
      <c r="D85" s="86"/>
      <c r="E85" s="86"/>
    </row>
    <row r="86" spans="3:5" ht="18.75">
      <c r="C86" s="86"/>
      <c r="D86" s="86"/>
      <c r="E86" s="86"/>
    </row>
    <row r="87" spans="3:5" ht="18.75">
      <c r="C87" s="86"/>
      <c r="D87" s="86"/>
      <c r="E87" s="86"/>
    </row>
    <row r="88" spans="3:5" ht="18.75">
      <c r="C88" s="86"/>
      <c r="D88" s="86"/>
      <c r="E88" s="86"/>
    </row>
    <row r="89" spans="3:5" ht="18.75">
      <c r="C89" s="86"/>
      <c r="D89" s="86"/>
      <c r="E89" s="86"/>
    </row>
  </sheetData>
  <sheetProtection/>
  <mergeCells count="274">
    <mergeCell ref="N75:O75"/>
    <mergeCell ref="D63:E64"/>
    <mergeCell ref="N63:O64"/>
    <mergeCell ref="A63:C64"/>
    <mergeCell ref="A42:C43"/>
    <mergeCell ref="A75:C75"/>
    <mergeCell ref="D75:E75"/>
    <mergeCell ref="F75:G75"/>
    <mergeCell ref="H75:I75"/>
    <mergeCell ref="J75:K75"/>
    <mergeCell ref="L75:M75"/>
    <mergeCell ref="N73:O73"/>
    <mergeCell ref="A74:C74"/>
    <mergeCell ref="D74:E74"/>
    <mergeCell ref="F74:G74"/>
    <mergeCell ref="H74:I74"/>
    <mergeCell ref="J74:K74"/>
    <mergeCell ref="L74:M74"/>
    <mergeCell ref="N74:O74"/>
    <mergeCell ref="A73:C73"/>
    <mergeCell ref="D73:E73"/>
    <mergeCell ref="F73:G73"/>
    <mergeCell ref="H73:I73"/>
    <mergeCell ref="J73:K73"/>
    <mergeCell ref="L73:M73"/>
    <mergeCell ref="N71:O71"/>
    <mergeCell ref="N72:O72"/>
    <mergeCell ref="A72:C72"/>
    <mergeCell ref="D72:E72"/>
    <mergeCell ref="F72:G72"/>
    <mergeCell ref="H72:I72"/>
    <mergeCell ref="J72:K72"/>
    <mergeCell ref="L72:M72"/>
    <mergeCell ref="A71:C71"/>
    <mergeCell ref="D71:E71"/>
    <mergeCell ref="F71:G71"/>
    <mergeCell ref="H71:I71"/>
    <mergeCell ref="J71:K71"/>
    <mergeCell ref="L71:M71"/>
    <mergeCell ref="N69:O69"/>
    <mergeCell ref="A70:C70"/>
    <mergeCell ref="D70:E70"/>
    <mergeCell ref="F70:G70"/>
    <mergeCell ref="H70:I70"/>
    <mergeCell ref="J70:K70"/>
    <mergeCell ref="L70:M70"/>
    <mergeCell ref="N70:O70"/>
    <mergeCell ref="A69:C69"/>
    <mergeCell ref="D69:E69"/>
    <mergeCell ref="F69:G69"/>
    <mergeCell ref="H69:I69"/>
    <mergeCell ref="J69:K69"/>
    <mergeCell ref="L69:M69"/>
    <mergeCell ref="N67:O67"/>
    <mergeCell ref="A68:C68"/>
    <mergeCell ref="D68:E68"/>
    <mergeCell ref="F68:G68"/>
    <mergeCell ref="H68:I68"/>
    <mergeCell ref="J68:K68"/>
    <mergeCell ref="L68:M68"/>
    <mergeCell ref="N68:O68"/>
    <mergeCell ref="A67:C67"/>
    <mergeCell ref="D67:E67"/>
    <mergeCell ref="F67:G67"/>
    <mergeCell ref="H67:I67"/>
    <mergeCell ref="J67:K67"/>
    <mergeCell ref="L67:M67"/>
    <mergeCell ref="N65:O65"/>
    <mergeCell ref="A66:C66"/>
    <mergeCell ref="D66:E66"/>
    <mergeCell ref="F66:G66"/>
    <mergeCell ref="H66:I66"/>
    <mergeCell ref="J66:K66"/>
    <mergeCell ref="L66:M66"/>
    <mergeCell ref="N66:O66"/>
    <mergeCell ref="A65:C65"/>
    <mergeCell ref="D65:E65"/>
    <mergeCell ref="F65:G65"/>
    <mergeCell ref="H65:I65"/>
    <mergeCell ref="J65:K65"/>
    <mergeCell ref="L65:M65"/>
    <mergeCell ref="A61:O61"/>
    <mergeCell ref="F63:I63"/>
    <mergeCell ref="J63:M63"/>
    <mergeCell ref="F64:G64"/>
    <mergeCell ref="H64:I64"/>
    <mergeCell ref="J64:K64"/>
    <mergeCell ref="L64:M64"/>
    <mergeCell ref="B59:C59"/>
    <mergeCell ref="D59:E59"/>
    <mergeCell ref="F59:G59"/>
    <mergeCell ref="H59:J59"/>
    <mergeCell ref="K59:L59"/>
    <mergeCell ref="M59:O59"/>
    <mergeCell ref="B58:C58"/>
    <mergeCell ref="D58:E58"/>
    <mergeCell ref="F58:G58"/>
    <mergeCell ref="H58:J58"/>
    <mergeCell ref="K58:L58"/>
    <mergeCell ref="M58:O58"/>
    <mergeCell ref="B57:C57"/>
    <mergeCell ref="D57:E57"/>
    <mergeCell ref="F57:G57"/>
    <mergeCell ref="H57:J57"/>
    <mergeCell ref="K57:L57"/>
    <mergeCell ref="M57:O57"/>
    <mergeCell ref="B56:C56"/>
    <mergeCell ref="D56:E56"/>
    <mergeCell ref="F56:G56"/>
    <mergeCell ref="H56:J56"/>
    <mergeCell ref="K56:L56"/>
    <mergeCell ref="M56:O56"/>
    <mergeCell ref="B55:C55"/>
    <mergeCell ref="D55:E55"/>
    <mergeCell ref="F55:G55"/>
    <mergeCell ref="H55:J55"/>
    <mergeCell ref="K55:L55"/>
    <mergeCell ref="M55:O55"/>
    <mergeCell ref="B54:C54"/>
    <mergeCell ref="D54:E54"/>
    <mergeCell ref="F54:G54"/>
    <mergeCell ref="H54:J54"/>
    <mergeCell ref="K54:L54"/>
    <mergeCell ref="M54:O54"/>
    <mergeCell ref="B53:C53"/>
    <mergeCell ref="D53:E53"/>
    <mergeCell ref="F53:G53"/>
    <mergeCell ref="H53:J53"/>
    <mergeCell ref="K53:L53"/>
    <mergeCell ref="M53:O53"/>
    <mergeCell ref="A45:C45"/>
    <mergeCell ref="A46:C46"/>
    <mergeCell ref="A47:C47"/>
    <mergeCell ref="A48:C48"/>
    <mergeCell ref="A49:C49"/>
    <mergeCell ref="A51:O51"/>
    <mergeCell ref="A40:J40"/>
    <mergeCell ref="D42:F42"/>
    <mergeCell ref="G42:I42"/>
    <mergeCell ref="J42:L42"/>
    <mergeCell ref="M42:O42"/>
    <mergeCell ref="A44:C44"/>
    <mergeCell ref="B37:E37"/>
    <mergeCell ref="F37:O37"/>
    <mergeCell ref="B38:E38"/>
    <mergeCell ref="F38:O38"/>
    <mergeCell ref="B39:E39"/>
    <mergeCell ref="F39:O39"/>
    <mergeCell ref="B34:E34"/>
    <mergeCell ref="F34:O34"/>
    <mergeCell ref="B35:E35"/>
    <mergeCell ref="F35:O35"/>
    <mergeCell ref="B36:E36"/>
    <mergeCell ref="F36:O36"/>
    <mergeCell ref="A28:O28"/>
    <mergeCell ref="A30:O30"/>
    <mergeCell ref="B32:E32"/>
    <mergeCell ref="F32:O32"/>
    <mergeCell ref="B33:E33"/>
    <mergeCell ref="F33:O33"/>
    <mergeCell ref="A26:B26"/>
    <mergeCell ref="C26:E26"/>
    <mergeCell ref="F26:H26"/>
    <mergeCell ref="I26:K26"/>
    <mergeCell ref="L26:M26"/>
    <mergeCell ref="N26:O26"/>
    <mergeCell ref="A25:B25"/>
    <mergeCell ref="C25:E25"/>
    <mergeCell ref="F25:H25"/>
    <mergeCell ref="I25:K25"/>
    <mergeCell ref="L25:M25"/>
    <mergeCell ref="N25:O25"/>
    <mergeCell ref="A24:B24"/>
    <mergeCell ref="C24:E24"/>
    <mergeCell ref="F24:H24"/>
    <mergeCell ref="I24:K24"/>
    <mergeCell ref="L24:M24"/>
    <mergeCell ref="N24:O24"/>
    <mergeCell ref="A23:B23"/>
    <mergeCell ref="C23:E23"/>
    <mergeCell ref="F23:H23"/>
    <mergeCell ref="I23:K23"/>
    <mergeCell ref="L23:M23"/>
    <mergeCell ref="N23:O23"/>
    <mergeCell ref="A22:B22"/>
    <mergeCell ref="C22:E22"/>
    <mergeCell ref="F22:H22"/>
    <mergeCell ref="I22:K22"/>
    <mergeCell ref="L22:M22"/>
    <mergeCell ref="N22:O22"/>
    <mergeCell ref="A21:B21"/>
    <mergeCell ref="C21:E21"/>
    <mergeCell ref="F21:H21"/>
    <mergeCell ref="I21:K21"/>
    <mergeCell ref="L21:M21"/>
    <mergeCell ref="N21:O21"/>
    <mergeCell ref="A20:B20"/>
    <mergeCell ref="C20:E20"/>
    <mergeCell ref="F20:H20"/>
    <mergeCell ref="I20:K20"/>
    <mergeCell ref="L20:M20"/>
    <mergeCell ref="N20:O20"/>
    <mergeCell ref="A19:B19"/>
    <mergeCell ref="C19:E19"/>
    <mergeCell ref="F19:H19"/>
    <mergeCell ref="I19:K19"/>
    <mergeCell ref="L19:M19"/>
    <mergeCell ref="N19:O19"/>
    <mergeCell ref="A18:B18"/>
    <mergeCell ref="C18:E18"/>
    <mergeCell ref="F18:H18"/>
    <mergeCell ref="I18:K18"/>
    <mergeCell ref="L18:M18"/>
    <mergeCell ref="N18:O18"/>
    <mergeCell ref="A17:B17"/>
    <mergeCell ref="C17:E17"/>
    <mergeCell ref="F17:H17"/>
    <mergeCell ref="I17:K17"/>
    <mergeCell ref="L17:M17"/>
    <mergeCell ref="N17:O17"/>
    <mergeCell ref="A16:B16"/>
    <mergeCell ref="C16:E16"/>
    <mergeCell ref="F16:H16"/>
    <mergeCell ref="I16:K16"/>
    <mergeCell ref="L16:M16"/>
    <mergeCell ref="N16:O16"/>
    <mergeCell ref="A15:B15"/>
    <mergeCell ref="C15:E15"/>
    <mergeCell ref="F15:H15"/>
    <mergeCell ref="I15:K15"/>
    <mergeCell ref="L15:M15"/>
    <mergeCell ref="N15:O15"/>
    <mergeCell ref="A14:B14"/>
    <mergeCell ref="C14:E14"/>
    <mergeCell ref="F14:H14"/>
    <mergeCell ref="I14:K14"/>
    <mergeCell ref="L14:M14"/>
    <mergeCell ref="N14:O14"/>
    <mergeCell ref="A13:B13"/>
    <mergeCell ref="C13:E13"/>
    <mergeCell ref="F13:H13"/>
    <mergeCell ref="I13:K13"/>
    <mergeCell ref="L13:M13"/>
    <mergeCell ref="N13:O13"/>
    <mergeCell ref="A12:B12"/>
    <mergeCell ref="C12:E12"/>
    <mergeCell ref="F12:H12"/>
    <mergeCell ref="I12:K12"/>
    <mergeCell ref="L12:M12"/>
    <mergeCell ref="N12:O12"/>
    <mergeCell ref="A11:B11"/>
    <mergeCell ref="C11:E11"/>
    <mergeCell ref="F11:H11"/>
    <mergeCell ref="I11:K11"/>
    <mergeCell ref="L11:M11"/>
    <mergeCell ref="N11:O11"/>
    <mergeCell ref="A10:B10"/>
    <mergeCell ref="C10:E10"/>
    <mergeCell ref="F10:H10"/>
    <mergeCell ref="I10:K10"/>
    <mergeCell ref="L10:M10"/>
    <mergeCell ref="N10:O10"/>
    <mergeCell ref="A9:B9"/>
    <mergeCell ref="C9:E9"/>
    <mergeCell ref="F9:H9"/>
    <mergeCell ref="I9:K9"/>
    <mergeCell ref="L9:M9"/>
    <mergeCell ref="N9:O9"/>
    <mergeCell ref="A1:O1"/>
    <mergeCell ref="A2:O2"/>
    <mergeCell ref="A3:O3"/>
    <mergeCell ref="A4:O4"/>
    <mergeCell ref="A5:O5"/>
    <mergeCell ref="A7:O7"/>
  </mergeCells>
  <printOptions/>
  <pageMargins left="0.590277777777778" right="0.590277777777778" top="0.786805555555556" bottom="0.786805555555556" header="0.313888888888889" footer="0.15625"/>
  <pageSetup horizontalDpi="600" verticalDpi="600" orientation="landscape" paperSize="9" scale="49" r:id="rId1"/>
  <headerFooter alignWithMargins="0">
    <oddHeader xml:space="preserve">&amp;C
&amp;"Times New Roman,обычный"&amp;16 &amp;14 13&amp;R&amp;"Times New Roman,обычный"&amp;14Продовження додатка 3
Таблиця 6  </oddHeader>
  </headerFooter>
  <rowBreaks count="1" manualBreakCount="1">
    <brk id="39" max="14" man="1"/>
  </rowBreaks>
  <ignoredErrors>
    <ignoredError sqref="D49:G49" formulaRange="1"/>
    <ignoredError sqref="L23:M26 O12:O26 D25:E26 F23:K23 D23:E24 O11 N11:N26 M45:O48 G26:H26 G24:H24 J24:K24 G25:H25 J25:K25 J26:K26" evalError="1"/>
  </ignoredErrors>
</worksheet>
</file>

<file path=xl/worksheets/sheet8.xml><?xml version="1.0" encoding="utf-8"?>
<worksheet xmlns="http://schemas.openxmlformats.org/spreadsheetml/2006/main" xmlns:r="http://schemas.openxmlformats.org/officeDocument/2006/relationships">
  <sheetPr>
    <tabColor indexed="43"/>
    <pageSetUpPr fitToPage="1"/>
  </sheetPr>
  <dimension ref="A1:AF73"/>
  <sheetViews>
    <sheetView view="pageBreakPreview" zoomScale="60" zoomScaleNormal="50" zoomScalePageLayoutView="0" workbookViewId="0" topLeftCell="A1">
      <selection activeCell="V33" sqref="V33"/>
    </sheetView>
  </sheetViews>
  <sheetFormatPr defaultColWidth="9.00390625" defaultRowHeight="12.75"/>
  <cols>
    <col min="1" max="2" width="4.375" style="6" customWidth="1"/>
    <col min="3" max="3" width="28.75390625" style="6" customWidth="1"/>
    <col min="4" max="6" width="8.375" style="6" customWidth="1"/>
    <col min="7" max="9" width="11.25390625" style="6" customWidth="1"/>
    <col min="10" max="10" width="8.75390625" style="6" customWidth="1"/>
    <col min="11" max="11" width="7.00390625" style="6" customWidth="1"/>
    <col min="12" max="12" width="9.00390625" style="6" customWidth="1"/>
    <col min="13" max="13" width="12.25390625" style="6" customWidth="1"/>
    <col min="14" max="14" width="12.625" style="6" customWidth="1"/>
    <col min="15" max="15" width="14.625" style="6" customWidth="1"/>
    <col min="16" max="16" width="14.00390625" style="6" customWidth="1"/>
    <col min="17" max="17" width="12.625" style="6" customWidth="1"/>
    <col min="18" max="18" width="12.25390625" style="6" customWidth="1"/>
    <col min="19" max="19" width="14.625" style="6" customWidth="1"/>
    <col min="20" max="20" width="14.00390625" style="6" customWidth="1"/>
    <col min="21" max="21" width="14.375" style="6" customWidth="1"/>
    <col min="22" max="22" width="12.25390625" style="6" customWidth="1"/>
    <col min="23" max="23" width="17.25390625" style="6" customWidth="1"/>
    <col min="24" max="24" width="14.00390625" style="6" customWidth="1"/>
    <col min="25" max="25" width="12.625" style="6" customWidth="1"/>
    <col min="26" max="26" width="15.375" style="6" customWidth="1"/>
    <col min="27" max="27" width="14.625" style="6" customWidth="1"/>
    <col min="28" max="28" width="13.75390625" style="6" customWidth="1"/>
    <col min="29" max="29" width="17.00390625" style="6" customWidth="1"/>
    <col min="30" max="30" width="15.25390625" style="6" customWidth="1"/>
    <col min="31" max="31" width="14.625" style="6" customWidth="1"/>
    <col min="32" max="32" width="14.00390625" style="6" customWidth="1"/>
    <col min="33" max="33" width="9.125" style="6" bestFit="1" customWidth="1"/>
    <col min="34" max="16384" width="9.125" style="6" customWidth="1"/>
  </cols>
  <sheetData>
    <row r="1" spans="3:32" ht="18.75" customHeight="1">
      <c r="C1" s="1" t="s">
        <v>403</v>
      </c>
      <c r="D1" s="7"/>
      <c r="E1" s="7"/>
      <c r="F1" s="7"/>
      <c r="G1" s="7"/>
      <c r="H1" s="7"/>
      <c r="I1" s="7"/>
      <c r="J1" s="7"/>
      <c r="K1" s="7"/>
      <c r="L1" s="7"/>
      <c r="M1" s="7"/>
      <c r="N1" s="7"/>
      <c r="O1" s="7"/>
      <c r="P1" s="7"/>
      <c r="Q1" s="7"/>
      <c r="R1" s="7"/>
      <c r="S1" s="7"/>
      <c r="T1" s="7"/>
      <c r="U1" s="7"/>
      <c r="V1" s="7"/>
      <c r="W1" s="7"/>
      <c r="X1" s="7"/>
      <c r="Y1" s="7"/>
      <c r="Z1" s="7"/>
      <c r="AA1" s="7"/>
      <c r="AB1" s="7"/>
      <c r="AC1" s="7"/>
      <c r="AD1" s="7"/>
      <c r="AE1" s="7"/>
      <c r="AF1" s="7"/>
    </row>
    <row r="2" spans="1:32" ht="18.75">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row>
    <row r="3" spans="1:32" ht="45.75" customHeight="1">
      <c r="A3" s="516" t="s">
        <v>404</v>
      </c>
      <c r="B3" s="529" t="s">
        <v>405</v>
      </c>
      <c r="C3" s="530"/>
      <c r="D3" s="450" t="s">
        <v>406</v>
      </c>
      <c r="E3" s="451"/>
      <c r="F3" s="451"/>
      <c r="G3" s="450" t="s">
        <v>407</v>
      </c>
      <c r="H3" s="451"/>
      <c r="I3" s="451"/>
      <c r="J3" s="451"/>
      <c r="K3" s="451"/>
      <c r="L3" s="451"/>
      <c r="M3" s="451"/>
      <c r="N3" s="451"/>
      <c r="O3" s="451"/>
      <c r="P3" s="451"/>
      <c r="Q3" s="452"/>
      <c r="R3" s="416" t="s">
        <v>408</v>
      </c>
      <c r="S3" s="417"/>
      <c r="T3" s="417"/>
      <c r="U3" s="417"/>
      <c r="V3" s="417"/>
      <c r="W3" s="417"/>
      <c r="X3" s="417"/>
      <c r="Y3" s="417"/>
      <c r="Z3" s="425"/>
      <c r="AA3" s="339" t="s">
        <v>409</v>
      </c>
      <c r="AB3" s="359"/>
      <c r="AC3" s="359"/>
      <c r="AD3" s="339" t="s">
        <v>410</v>
      </c>
      <c r="AE3" s="359"/>
      <c r="AF3" s="359"/>
    </row>
    <row r="4" spans="1:32" ht="77.25" customHeight="1">
      <c r="A4" s="517"/>
      <c r="B4" s="531"/>
      <c r="C4" s="532"/>
      <c r="D4" s="453"/>
      <c r="E4" s="454"/>
      <c r="F4" s="454"/>
      <c r="G4" s="453"/>
      <c r="H4" s="454"/>
      <c r="I4" s="454"/>
      <c r="J4" s="454"/>
      <c r="K4" s="454"/>
      <c r="L4" s="454"/>
      <c r="M4" s="454"/>
      <c r="N4" s="454"/>
      <c r="O4" s="454"/>
      <c r="P4" s="454"/>
      <c r="Q4" s="455"/>
      <c r="R4" s="391" t="s">
        <v>411</v>
      </c>
      <c r="S4" s="389"/>
      <c r="T4" s="390"/>
      <c r="U4" s="391" t="s">
        <v>412</v>
      </c>
      <c r="V4" s="389"/>
      <c r="W4" s="390"/>
      <c r="X4" s="391" t="s">
        <v>413</v>
      </c>
      <c r="Y4" s="389"/>
      <c r="Z4" s="390"/>
      <c r="AA4" s="359"/>
      <c r="AB4" s="359"/>
      <c r="AC4" s="359"/>
      <c r="AD4" s="359"/>
      <c r="AE4" s="359"/>
      <c r="AF4" s="359"/>
    </row>
    <row r="5" spans="1:32" ht="18.75" customHeight="1">
      <c r="A5" s="10">
        <v>1</v>
      </c>
      <c r="B5" s="457">
        <v>2</v>
      </c>
      <c r="C5" s="458"/>
      <c r="D5" s="459">
        <v>3</v>
      </c>
      <c r="E5" s="460"/>
      <c r="F5" s="460"/>
      <c r="G5" s="459">
        <v>4</v>
      </c>
      <c r="H5" s="460"/>
      <c r="I5" s="460"/>
      <c r="J5" s="460"/>
      <c r="K5" s="460"/>
      <c r="L5" s="460"/>
      <c r="M5" s="460"/>
      <c r="N5" s="460"/>
      <c r="O5" s="460"/>
      <c r="P5" s="460"/>
      <c r="Q5" s="461"/>
      <c r="R5" s="459">
        <v>5</v>
      </c>
      <c r="S5" s="460"/>
      <c r="T5" s="461"/>
      <c r="U5" s="459">
        <v>6</v>
      </c>
      <c r="V5" s="460"/>
      <c r="W5" s="461"/>
      <c r="X5" s="462">
        <v>7</v>
      </c>
      <c r="Y5" s="463"/>
      <c r="Z5" s="464"/>
      <c r="AA5" s="462">
        <v>8</v>
      </c>
      <c r="AB5" s="463"/>
      <c r="AC5" s="464"/>
      <c r="AD5" s="462">
        <v>9</v>
      </c>
      <c r="AE5" s="463"/>
      <c r="AF5" s="464"/>
    </row>
    <row r="6" spans="1:32" ht="19.5" customHeight="1">
      <c r="A6" s="10"/>
      <c r="B6" s="465"/>
      <c r="C6" s="466"/>
      <c r="D6" s="467"/>
      <c r="E6" s="468"/>
      <c r="F6" s="468"/>
      <c r="G6" s="467"/>
      <c r="H6" s="468"/>
      <c r="I6" s="468"/>
      <c r="J6" s="468"/>
      <c r="K6" s="468"/>
      <c r="L6" s="468"/>
      <c r="M6" s="468"/>
      <c r="N6" s="468"/>
      <c r="O6" s="468"/>
      <c r="P6" s="468"/>
      <c r="Q6" s="469"/>
      <c r="R6" s="429"/>
      <c r="S6" s="470"/>
      <c r="T6" s="430"/>
      <c r="U6" s="429"/>
      <c r="V6" s="470"/>
      <c r="W6" s="430"/>
      <c r="X6" s="429"/>
      <c r="Y6" s="470"/>
      <c r="Z6" s="430"/>
      <c r="AA6" s="429">
        <f>X6-U6</f>
        <v>0</v>
      </c>
      <c r="AB6" s="470"/>
      <c r="AC6" s="430"/>
      <c r="AD6" s="471" t="e">
        <f>(X6/U6)*100</f>
        <v>#DIV/0!</v>
      </c>
      <c r="AE6" s="472"/>
      <c r="AF6" s="473"/>
    </row>
    <row r="7" spans="1:32" ht="19.5" customHeight="1">
      <c r="A7" s="10"/>
      <c r="B7" s="465"/>
      <c r="C7" s="466"/>
      <c r="D7" s="467"/>
      <c r="E7" s="468"/>
      <c r="F7" s="468"/>
      <c r="G7" s="467"/>
      <c r="H7" s="468"/>
      <c r="I7" s="468"/>
      <c r="J7" s="468"/>
      <c r="K7" s="468"/>
      <c r="L7" s="468"/>
      <c r="M7" s="468"/>
      <c r="N7" s="468"/>
      <c r="O7" s="468"/>
      <c r="P7" s="468"/>
      <c r="Q7" s="469"/>
      <c r="R7" s="429"/>
      <c r="S7" s="470"/>
      <c r="T7" s="430"/>
      <c r="U7" s="429"/>
      <c r="V7" s="470"/>
      <c r="W7" s="430"/>
      <c r="X7" s="429"/>
      <c r="Y7" s="470"/>
      <c r="Z7" s="430"/>
      <c r="AA7" s="429">
        <f>X7-U7</f>
        <v>0</v>
      </c>
      <c r="AB7" s="470"/>
      <c r="AC7" s="430"/>
      <c r="AD7" s="471" t="e">
        <f>(X7/U7)*100</f>
        <v>#DIV/0!</v>
      </c>
      <c r="AE7" s="472"/>
      <c r="AF7" s="473"/>
    </row>
    <row r="8" spans="1:32" ht="19.5" customHeight="1">
      <c r="A8" s="10"/>
      <c r="B8" s="465"/>
      <c r="C8" s="466"/>
      <c r="D8" s="467"/>
      <c r="E8" s="468"/>
      <c r="F8" s="468"/>
      <c r="G8" s="467"/>
      <c r="H8" s="468"/>
      <c r="I8" s="468"/>
      <c r="J8" s="468"/>
      <c r="K8" s="468"/>
      <c r="L8" s="468"/>
      <c r="M8" s="468"/>
      <c r="N8" s="468"/>
      <c r="O8" s="468"/>
      <c r="P8" s="468"/>
      <c r="Q8" s="469"/>
      <c r="R8" s="429"/>
      <c r="S8" s="470"/>
      <c r="T8" s="430"/>
      <c r="U8" s="429"/>
      <c r="V8" s="470"/>
      <c r="W8" s="430"/>
      <c r="X8" s="429"/>
      <c r="Y8" s="470"/>
      <c r="Z8" s="430"/>
      <c r="AA8" s="429">
        <f>X8-U8</f>
        <v>0</v>
      </c>
      <c r="AB8" s="470"/>
      <c r="AC8" s="430"/>
      <c r="AD8" s="471" t="e">
        <f>(X8/U8)*100</f>
        <v>#DIV/0!</v>
      </c>
      <c r="AE8" s="472"/>
      <c r="AF8" s="473"/>
    </row>
    <row r="9" spans="1:32" ht="19.5" customHeight="1">
      <c r="A9" s="10"/>
      <c r="B9" s="465"/>
      <c r="C9" s="466"/>
      <c r="D9" s="467"/>
      <c r="E9" s="468"/>
      <c r="F9" s="468"/>
      <c r="G9" s="467"/>
      <c r="H9" s="468"/>
      <c r="I9" s="468"/>
      <c r="J9" s="468"/>
      <c r="K9" s="468"/>
      <c r="L9" s="468"/>
      <c r="M9" s="468"/>
      <c r="N9" s="468"/>
      <c r="O9" s="468"/>
      <c r="P9" s="468"/>
      <c r="Q9" s="469"/>
      <c r="R9" s="429"/>
      <c r="S9" s="470"/>
      <c r="T9" s="430"/>
      <c r="U9" s="429"/>
      <c r="V9" s="470"/>
      <c r="W9" s="430"/>
      <c r="X9" s="429"/>
      <c r="Y9" s="470"/>
      <c r="Z9" s="430"/>
      <c r="AA9" s="429">
        <f>X9-U9</f>
        <v>0</v>
      </c>
      <c r="AB9" s="470"/>
      <c r="AC9" s="430"/>
      <c r="AD9" s="471" t="e">
        <f>(X9/U9)*100</f>
        <v>#DIV/0!</v>
      </c>
      <c r="AE9" s="472"/>
      <c r="AF9" s="473"/>
    </row>
    <row r="10" spans="1:32" ht="24.75" customHeight="1">
      <c r="A10" s="477" t="s">
        <v>92</v>
      </c>
      <c r="B10" s="478"/>
      <c r="C10" s="478"/>
      <c r="D10" s="478"/>
      <c r="E10" s="478"/>
      <c r="F10" s="478"/>
      <c r="G10" s="478"/>
      <c r="H10" s="478"/>
      <c r="I10" s="478"/>
      <c r="J10" s="478"/>
      <c r="K10" s="478"/>
      <c r="L10" s="478"/>
      <c r="M10" s="478"/>
      <c r="N10" s="478"/>
      <c r="O10" s="478"/>
      <c r="P10" s="478"/>
      <c r="Q10" s="479"/>
      <c r="R10" s="444">
        <f>SUM(R6:R9)</f>
        <v>0</v>
      </c>
      <c r="S10" s="480"/>
      <c r="T10" s="445"/>
      <c r="U10" s="444">
        <f>SUM(U6:U9)</f>
        <v>0</v>
      </c>
      <c r="V10" s="480"/>
      <c r="W10" s="445"/>
      <c r="X10" s="444">
        <f>SUM(X6:X9)</f>
        <v>0</v>
      </c>
      <c r="Y10" s="480"/>
      <c r="Z10" s="445"/>
      <c r="AA10" s="481">
        <f>X10-U10</f>
        <v>0</v>
      </c>
      <c r="AB10" s="482"/>
      <c r="AC10" s="483"/>
      <c r="AD10" s="493" t="e">
        <f>(X10/U10)*100</f>
        <v>#DIV/0!</v>
      </c>
      <c r="AE10" s="494"/>
      <c r="AF10" s="495"/>
    </row>
    <row r="11" spans="1:32" ht="11.25" customHeight="1">
      <c r="A11" s="11"/>
      <c r="B11" s="11"/>
      <c r="C11" s="11"/>
      <c r="D11" s="11"/>
      <c r="E11" s="11"/>
      <c r="F11" s="11"/>
      <c r="G11" s="11"/>
      <c r="H11" s="11"/>
      <c r="I11" s="11"/>
      <c r="J11" s="11"/>
      <c r="K11" s="11"/>
      <c r="L11" s="11"/>
      <c r="M11" s="11"/>
      <c r="N11" s="29"/>
      <c r="O11" s="29"/>
      <c r="P11" s="29"/>
      <c r="Q11" s="29"/>
      <c r="R11" s="29"/>
      <c r="S11" s="29"/>
      <c r="T11" s="29"/>
      <c r="U11" s="29"/>
      <c r="V11" s="29"/>
      <c r="W11" s="29"/>
      <c r="X11" s="29"/>
      <c r="Y11" s="29"/>
      <c r="Z11" s="29"/>
      <c r="AA11" s="29"/>
      <c r="AB11" s="29"/>
      <c r="AC11" s="29"/>
      <c r="AD11" s="29"/>
      <c r="AE11" s="49"/>
      <c r="AF11" s="49"/>
    </row>
    <row r="12" spans="1:32" ht="10.5" customHeight="1">
      <c r="A12" s="12"/>
      <c r="B12" s="12"/>
      <c r="C12" s="12"/>
      <c r="D12" s="12"/>
      <c r="E12" s="12"/>
      <c r="F12" s="12"/>
      <c r="G12" s="12"/>
      <c r="H12" s="12"/>
      <c r="I12" s="12"/>
      <c r="J12" s="12"/>
      <c r="K12" s="12"/>
      <c r="L12" s="12"/>
      <c r="M12" s="12"/>
      <c r="N12" s="30"/>
      <c r="O12" s="30"/>
      <c r="P12" s="30"/>
      <c r="Q12" s="30"/>
      <c r="R12" s="43"/>
      <c r="S12" s="43"/>
      <c r="T12" s="43"/>
      <c r="U12" s="43"/>
      <c r="V12" s="43"/>
      <c r="W12" s="43"/>
      <c r="X12" s="44"/>
      <c r="Y12" s="44"/>
      <c r="Z12" s="44"/>
      <c r="AA12" s="44"/>
      <c r="AB12" s="44"/>
      <c r="AC12" s="44"/>
      <c r="AD12" s="44"/>
      <c r="AE12" s="50"/>
      <c r="AF12" s="50"/>
    </row>
    <row r="13" s="1" customFormat="1" ht="18.75" customHeight="1">
      <c r="C13" s="1" t="s">
        <v>414</v>
      </c>
    </row>
    <row r="14" s="1" customFormat="1" ht="18.75" customHeight="1"/>
    <row r="15" spans="1:32" ht="45.75" customHeight="1">
      <c r="A15" s="378" t="s">
        <v>404</v>
      </c>
      <c r="B15" s="529" t="s">
        <v>415</v>
      </c>
      <c r="C15" s="530"/>
      <c r="D15" s="339" t="s">
        <v>405</v>
      </c>
      <c r="E15" s="339"/>
      <c r="F15" s="339"/>
      <c r="G15" s="339"/>
      <c r="H15" s="450" t="s">
        <v>407</v>
      </c>
      <c r="I15" s="451"/>
      <c r="J15" s="451"/>
      <c r="K15" s="451"/>
      <c r="L15" s="451"/>
      <c r="M15" s="451"/>
      <c r="N15" s="451"/>
      <c r="O15" s="452"/>
      <c r="P15" s="450" t="s">
        <v>416</v>
      </c>
      <c r="Q15" s="452"/>
      <c r="R15" s="416" t="s">
        <v>408</v>
      </c>
      <c r="S15" s="417"/>
      <c r="T15" s="417"/>
      <c r="U15" s="417"/>
      <c r="V15" s="417"/>
      <c r="W15" s="417"/>
      <c r="X15" s="417"/>
      <c r="Y15" s="417"/>
      <c r="Z15" s="425"/>
      <c r="AA15" s="339" t="s">
        <v>409</v>
      </c>
      <c r="AB15" s="359"/>
      <c r="AC15" s="359"/>
      <c r="AD15" s="339" t="s">
        <v>410</v>
      </c>
      <c r="AE15" s="359"/>
      <c r="AF15" s="359"/>
    </row>
    <row r="16" spans="1:32" ht="24.75" customHeight="1">
      <c r="A16" s="378"/>
      <c r="B16" s="539"/>
      <c r="C16" s="541"/>
      <c r="D16" s="339"/>
      <c r="E16" s="339"/>
      <c r="F16" s="339"/>
      <c r="G16" s="339"/>
      <c r="H16" s="474"/>
      <c r="I16" s="475"/>
      <c r="J16" s="475"/>
      <c r="K16" s="475"/>
      <c r="L16" s="475"/>
      <c r="M16" s="475"/>
      <c r="N16" s="475"/>
      <c r="O16" s="476"/>
      <c r="P16" s="474"/>
      <c r="Q16" s="476"/>
      <c r="R16" s="450" t="s">
        <v>411</v>
      </c>
      <c r="S16" s="451"/>
      <c r="T16" s="452"/>
      <c r="U16" s="450" t="s">
        <v>412</v>
      </c>
      <c r="V16" s="451"/>
      <c r="W16" s="452"/>
      <c r="X16" s="450" t="s">
        <v>413</v>
      </c>
      <c r="Y16" s="533"/>
      <c r="Z16" s="534"/>
      <c r="AA16" s="359"/>
      <c r="AB16" s="359"/>
      <c r="AC16" s="359"/>
      <c r="AD16" s="359"/>
      <c r="AE16" s="359"/>
      <c r="AF16" s="359"/>
    </row>
    <row r="17" spans="1:32" ht="48" customHeight="1">
      <c r="A17" s="378"/>
      <c r="B17" s="531"/>
      <c r="C17" s="532"/>
      <c r="D17" s="339"/>
      <c r="E17" s="339"/>
      <c r="F17" s="339"/>
      <c r="G17" s="339"/>
      <c r="H17" s="453"/>
      <c r="I17" s="454"/>
      <c r="J17" s="454"/>
      <c r="K17" s="454"/>
      <c r="L17" s="454"/>
      <c r="M17" s="454"/>
      <c r="N17" s="454"/>
      <c r="O17" s="455"/>
      <c r="P17" s="453"/>
      <c r="Q17" s="455"/>
      <c r="R17" s="453"/>
      <c r="S17" s="454"/>
      <c r="T17" s="455"/>
      <c r="U17" s="453"/>
      <c r="V17" s="454"/>
      <c r="W17" s="455"/>
      <c r="X17" s="535"/>
      <c r="Y17" s="536"/>
      <c r="Z17" s="537"/>
      <c r="AA17" s="359"/>
      <c r="AB17" s="359"/>
      <c r="AC17" s="359"/>
      <c r="AD17" s="359"/>
      <c r="AE17" s="359"/>
      <c r="AF17" s="359"/>
    </row>
    <row r="18" spans="1:32" ht="18.75" customHeight="1">
      <c r="A18" s="14">
        <v>1</v>
      </c>
      <c r="B18" s="457">
        <v>2</v>
      </c>
      <c r="C18" s="458"/>
      <c r="D18" s="484">
        <v>3</v>
      </c>
      <c r="E18" s="484"/>
      <c r="F18" s="484"/>
      <c r="G18" s="484"/>
      <c r="H18" s="459">
        <v>4</v>
      </c>
      <c r="I18" s="460"/>
      <c r="J18" s="460"/>
      <c r="K18" s="460"/>
      <c r="L18" s="460"/>
      <c r="M18" s="460"/>
      <c r="N18" s="460"/>
      <c r="O18" s="461"/>
      <c r="P18" s="459">
        <v>5</v>
      </c>
      <c r="Q18" s="461"/>
      <c r="R18" s="459">
        <v>6</v>
      </c>
      <c r="S18" s="460"/>
      <c r="T18" s="461"/>
      <c r="U18" s="459">
        <v>7</v>
      </c>
      <c r="V18" s="460"/>
      <c r="W18" s="461"/>
      <c r="X18" s="459">
        <v>8</v>
      </c>
      <c r="Y18" s="460"/>
      <c r="Z18" s="461"/>
      <c r="AA18" s="459">
        <v>9</v>
      </c>
      <c r="AB18" s="460"/>
      <c r="AC18" s="461"/>
      <c r="AD18" s="459">
        <v>10</v>
      </c>
      <c r="AE18" s="460"/>
      <c r="AF18" s="461"/>
    </row>
    <row r="19" spans="1:32" ht="19.5" customHeight="1">
      <c r="A19" s="15"/>
      <c r="B19" s="485"/>
      <c r="C19" s="486"/>
      <c r="D19" s="487"/>
      <c r="E19" s="487"/>
      <c r="F19" s="487"/>
      <c r="G19" s="487"/>
      <c r="H19" s="488"/>
      <c r="I19" s="489"/>
      <c r="J19" s="489"/>
      <c r="K19" s="489"/>
      <c r="L19" s="489"/>
      <c r="M19" s="489"/>
      <c r="N19" s="489"/>
      <c r="O19" s="490"/>
      <c r="P19" s="491"/>
      <c r="Q19" s="492"/>
      <c r="R19" s="429"/>
      <c r="S19" s="470"/>
      <c r="T19" s="430"/>
      <c r="U19" s="429"/>
      <c r="V19" s="470"/>
      <c r="W19" s="430"/>
      <c r="X19" s="429"/>
      <c r="Y19" s="470"/>
      <c r="Z19" s="430"/>
      <c r="AA19" s="429">
        <f>X19-U19</f>
        <v>0</v>
      </c>
      <c r="AB19" s="470"/>
      <c r="AC19" s="430"/>
      <c r="AD19" s="471" t="e">
        <f>(X19/U19)*100</f>
        <v>#DIV/0!</v>
      </c>
      <c r="AE19" s="472"/>
      <c r="AF19" s="473"/>
    </row>
    <row r="20" spans="1:32" ht="19.5" customHeight="1">
      <c r="A20" s="15"/>
      <c r="B20" s="485"/>
      <c r="C20" s="486"/>
      <c r="D20" s="487"/>
      <c r="E20" s="487"/>
      <c r="F20" s="487"/>
      <c r="G20" s="487"/>
      <c r="H20" s="488"/>
      <c r="I20" s="489"/>
      <c r="J20" s="489"/>
      <c r="K20" s="489"/>
      <c r="L20" s="489"/>
      <c r="M20" s="489"/>
      <c r="N20" s="489"/>
      <c r="O20" s="490"/>
      <c r="P20" s="491"/>
      <c r="Q20" s="492"/>
      <c r="R20" s="429"/>
      <c r="S20" s="470"/>
      <c r="T20" s="430"/>
      <c r="U20" s="429"/>
      <c r="V20" s="470"/>
      <c r="W20" s="430"/>
      <c r="X20" s="429"/>
      <c r="Y20" s="470"/>
      <c r="Z20" s="430"/>
      <c r="AA20" s="429">
        <f>X20-U20</f>
        <v>0</v>
      </c>
      <c r="AB20" s="470"/>
      <c r="AC20" s="430"/>
      <c r="AD20" s="471" t="e">
        <f>(X20/U20)*100</f>
        <v>#DIV/0!</v>
      </c>
      <c r="AE20" s="472"/>
      <c r="AF20" s="473"/>
    </row>
    <row r="21" spans="1:32" ht="19.5" customHeight="1">
      <c r="A21" s="15"/>
      <c r="B21" s="485"/>
      <c r="C21" s="486"/>
      <c r="D21" s="487"/>
      <c r="E21" s="487"/>
      <c r="F21" s="487"/>
      <c r="G21" s="487"/>
      <c r="H21" s="488"/>
      <c r="I21" s="489"/>
      <c r="J21" s="489"/>
      <c r="K21" s="489"/>
      <c r="L21" s="489"/>
      <c r="M21" s="489"/>
      <c r="N21" s="489"/>
      <c r="O21" s="490"/>
      <c r="P21" s="491"/>
      <c r="Q21" s="492"/>
      <c r="R21" s="429"/>
      <c r="S21" s="470"/>
      <c r="T21" s="430"/>
      <c r="U21" s="429"/>
      <c r="V21" s="470"/>
      <c r="W21" s="430"/>
      <c r="X21" s="429"/>
      <c r="Y21" s="470"/>
      <c r="Z21" s="430"/>
      <c r="AA21" s="429">
        <f>X21-U21</f>
        <v>0</v>
      </c>
      <c r="AB21" s="470"/>
      <c r="AC21" s="430"/>
      <c r="AD21" s="471" t="e">
        <f>(X21/U21)*100</f>
        <v>#DIV/0!</v>
      </c>
      <c r="AE21" s="472"/>
      <c r="AF21" s="473"/>
    </row>
    <row r="22" spans="1:32" ht="19.5" customHeight="1">
      <c r="A22" s="15"/>
      <c r="B22" s="485"/>
      <c r="C22" s="486"/>
      <c r="D22" s="487"/>
      <c r="E22" s="487"/>
      <c r="F22" s="487"/>
      <c r="G22" s="487"/>
      <c r="H22" s="488"/>
      <c r="I22" s="489"/>
      <c r="J22" s="489"/>
      <c r="K22" s="489"/>
      <c r="L22" s="489"/>
      <c r="M22" s="489"/>
      <c r="N22" s="489"/>
      <c r="O22" s="490"/>
      <c r="P22" s="491"/>
      <c r="Q22" s="492"/>
      <c r="R22" s="429"/>
      <c r="S22" s="470"/>
      <c r="T22" s="430"/>
      <c r="U22" s="429"/>
      <c r="V22" s="470"/>
      <c r="W22" s="430"/>
      <c r="X22" s="429"/>
      <c r="Y22" s="470"/>
      <c r="Z22" s="430"/>
      <c r="AA22" s="429">
        <f>X22-U22</f>
        <v>0</v>
      </c>
      <c r="AB22" s="470"/>
      <c r="AC22" s="430"/>
      <c r="AD22" s="471" t="e">
        <f>(X22/U22)*100</f>
        <v>#DIV/0!</v>
      </c>
      <c r="AE22" s="472"/>
      <c r="AF22" s="473"/>
    </row>
    <row r="23" spans="1:32" ht="24.75" customHeight="1">
      <c r="A23" s="477" t="s">
        <v>92</v>
      </c>
      <c r="B23" s="478"/>
      <c r="C23" s="478"/>
      <c r="D23" s="478"/>
      <c r="E23" s="478"/>
      <c r="F23" s="478"/>
      <c r="G23" s="478"/>
      <c r="H23" s="478"/>
      <c r="I23" s="478"/>
      <c r="J23" s="478"/>
      <c r="K23" s="478"/>
      <c r="L23" s="478"/>
      <c r="M23" s="478"/>
      <c r="N23" s="478"/>
      <c r="O23" s="478"/>
      <c r="P23" s="478"/>
      <c r="Q23" s="479"/>
      <c r="R23" s="444">
        <f>SUM(R19:R22)</f>
        <v>0</v>
      </c>
      <c r="S23" s="480"/>
      <c r="T23" s="445"/>
      <c r="U23" s="444">
        <f>SUM(U19:U22)</f>
        <v>0</v>
      </c>
      <c r="V23" s="480"/>
      <c r="W23" s="445"/>
      <c r="X23" s="444">
        <f>SUM(X19:X22)</f>
        <v>0</v>
      </c>
      <c r="Y23" s="480"/>
      <c r="Z23" s="445"/>
      <c r="AA23" s="481">
        <f>X23-U23</f>
        <v>0</v>
      </c>
      <c r="AB23" s="482"/>
      <c r="AC23" s="483"/>
      <c r="AD23" s="493" t="e">
        <f>(X23/U23)*100</f>
        <v>#DIV/0!</v>
      </c>
      <c r="AE23" s="494"/>
      <c r="AF23" s="495"/>
    </row>
    <row r="24" spans="1:32" ht="18.75">
      <c r="A24" s="16"/>
      <c r="B24" s="16"/>
      <c r="C24" s="16"/>
      <c r="D24" s="16"/>
      <c r="E24" s="16"/>
      <c r="F24" s="16"/>
      <c r="G24" s="16"/>
      <c r="H24" s="16"/>
      <c r="I24" s="16"/>
      <c r="J24" s="16"/>
      <c r="K24" s="16"/>
      <c r="L24" s="16"/>
      <c r="M24" s="16"/>
      <c r="N24" s="16"/>
      <c r="O24" s="16"/>
      <c r="P24" s="16"/>
      <c r="R24" s="45"/>
      <c r="S24" s="45"/>
      <c r="T24" s="45"/>
      <c r="U24" s="45"/>
      <c r="V24" s="45"/>
      <c r="AF24" s="45"/>
    </row>
    <row r="25" spans="1:32" ht="16.5" customHeight="1">
      <c r="A25" s="16"/>
      <c r="B25" s="16"/>
      <c r="C25" s="16"/>
      <c r="D25" s="16"/>
      <c r="E25" s="16"/>
      <c r="F25" s="16"/>
      <c r="G25" s="16"/>
      <c r="H25" s="16"/>
      <c r="I25" s="16"/>
      <c r="J25" s="16"/>
      <c r="K25" s="16"/>
      <c r="L25" s="16"/>
      <c r="M25" s="16"/>
      <c r="N25" s="16"/>
      <c r="O25" s="16"/>
      <c r="P25" s="16"/>
      <c r="R25" s="45"/>
      <c r="S25" s="45"/>
      <c r="T25" s="45"/>
      <c r="U25" s="45"/>
      <c r="V25" s="45"/>
      <c r="AF25" s="45"/>
    </row>
    <row r="26" s="1" customFormat="1" ht="18.75" customHeight="1">
      <c r="C26" s="1" t="s">
        <v>417</v>
      </c>
    </row>
    <row r="27" spans="1:32" ht="18.75">
      <c r="A27" s="17"/>
      <c r="B27" s="17"/>
      <c r="C27" s="17"/>
      <c r="D27" s="17"/>
      <c r="E27" s="17"/>
      <c r="F27" s="17"/>
      <c r="G27" s="17"/>
      <c r="H27" s="17"/>
      <c r="I27" s="32"/>
      <c r="J27" s="32"/>
      <c r="K27" s="32"/>
      <c r="L27" s="32"/>
      <c r="M27" s="32"/>
      <c r="N27" s="32"/>
      <c r="O27" s="32"/>
      <c r="P27" s="32"/>
      <c r="Q27" s="32"/>
      <c r="R27" s="32"/>
      <c r="S27" s="32"/>
      <c r="T27" s="32"/>
      <c r="U27" s="32"/>
      <c r="V27" s="32"/>
      <c r="W27" s="17"/>
      <c r="Z27" s="500"/>
      <c r="AA27" s="500"/>
      <c r="AB27" s="500"/>
      <c r="AD27" s="501" t="s">
        <v>418</v>
      </c>
      <c r="AE27" s="501"/>
      <c r="AF27" s="501"/>
    </row>
    <row r="28" spans="1:32" ht="24.75" customHeight="1">
      <c r="A28" s="516" t="s">
        <v>404</v>
      </c>
      <c r="B28" s="529" t="s">
        <v>419</v>
      </c>
      <c r="C28" s="538"/>
      <c r="D28" s="538"/>
      <c r="E28" s="538"/>
      <c r="F28" s="538"/>
      <c r="G28" s="538"/>
      <c r="H28" s="538"/>
      <c r="I28" s="538"/>
      <c r="J28" s="538"/>
      <c r="K28" s="538"/>
      <c r="L28" s="530"/>
      <c r="M28" s="502" t="s">
        <v>420</v>
      </c>
      <c r="N28" s="503"/>
      <c r="O28" s="503"/>
      <c r="P28" s="504"/>
      <c r="Q28" s="502" t="s">
        <v>421</v>
      </c>
      <c r="R28" s="503"/>
      <c r="S28" s="503"/>
      <c r="T28" s="504"/>
      <c r="U28" s="502" t="s">
        <v>422</v>
      </c>
      <c r="V28" s="503"/>
      <c r="W28" s="503"/>
      <c r="X28" s="504"/>
      <c r="Y28" s="502" t="s">
        <v>423</v>
      </c>
      <c r="Z28" s="503"/>
      <c r="AA28" s="503"/>
      <c r="AB28" s="504"/>
      <c r="AC28" s="502" t="s">
        <v>92</v>
      </c>
      <c r="AD28" s="503"/>
      <c r="AE28" s="503"/>
      <c r="AF28" s="504"/>
    </row>
    <row r="29" spans="1:32" ht="24.75" customHeight="1">
      <c r="A29" s="518"/>
      <c r="B29" s="539"/>
      <c r="C29" s="540"/>
      <c r="D29" s="540"/>
      <c r="E29" s="540"/>
      <c r="F29" s="540"/>
      <c r="G29" s="540"/>
      <c r="H29" s="540"/>
      <c r="I29" s="540"/>
      <c r="J29" s="540"/>
      <c r="K29" s="540"/>
      <c r="L29" s="541"/>
      <c r="M29" s="519" t="s">
        <v>397</v>
      </c>
      <c r="N29" s="519" t="s">
        <v>45</v>
      </c>
      <c r="O29" s="519" t="s">
        <v>46</v>
      </c>
      <c r="P29" s="519" t="s">
        <v>47</v>
      </c>
      <c r="Q29" s="519" t="s">
        <v>397</v>
      </c>
      <c r="R29" s="519" t="s">
        <v>45</v>
      </c>
      <c r="S29" s="519" t="s">
        <v>46</v>
      </c>
      <c r="T29" s="519" t="s">
        <v>47</v>
      </c>
      <c r="U29" s="519" t="s">
        <v>397</v>
      </c>
      <c r="V29" s="519" t="s">
        <v>45</v>
      </c>
      <c r="W29" s="519" t="s">
        <v>46</v>
      </c>
      <c r="X29" s="519" t="s">
        <v>47</v>
      </c>
      <c r="Y29" s="519" t="s">
        <v>397</v>
      </c>
      <c r="Z29" s="519" t="s">
        <v>45</v>
      </c>
      <c r="AA29" s="519" t="s">
        <v>46</v>
      </c>
      <c r="AB29" s="519" t="s">
        <v>47</v>
      </c>
      <c r="AC29" s="519" t="s">
        <v>397</v>
      </c>
      <c r="AD29" s="519" t="s">
        <v>45</v>
      </c>
      <c r="AE29" s="519" t="s">
        <v>46</v>
      </c>
      <c r="AF29" s="519" t="s">
        <v>47</v>
      </c>
    </row>
    <row r="30" spans="1:32" ht="24.75" customHeight="1">
      <c r="A30" s="517"/>
      <c r="B30" s="531"/>
      <c r="C30" s="542"/>
      <c r="D30" s="542"/>
      <c r="E30" s="542"/>
      <c r="F30" s="542"/>
      <c r="G30" s="542"/>
      <c r="H30" s="542"/>
      <c r="I30" s="542"/>
      <c r="J30" s="542"/>
      <c r="K30" s="542"/>
      <c r="L30" s="532"/>
      <c r="M30" s="520"/>
      <c r="N30" s="520"/>
      <c r="O30" s="520"/>
      <c r="P30" s="520"/>
      <c r="Q30" s="520"/>
      <c r="R30" s="520"/>
      <c r="S30" s="520"/>
      <c r="T30" s="520"/>
      <c r="U30" s="520"/>
      <c r="V30" s="520"/>
      <c r="W30" s="520"/>
      <c r="X30" s="520"/>
      <c r="Y30" s="520"/>
      <c r="Z30" s="520"/>
      <c r="AA30" s="520"/>
      <c r="AB30" s="520"/>
      <c r="AC30" s="520"/>
      <c r="AD30" s="520"/>
      <c r="AE30" s="520"/>
      <c r="AF30" s="520"/>
    </row>
    <row r="31" spans="1:32" ht="18.75" customHeight="1">
      <c r="A31" s="18">
        <v>1</v>
      </c>
      <c r="B31" s="524">
        <v>2</v>
      </c>
      <c r="C31" s="524"/>
      <c r="D31" s="524"/>
      <c r="E31" s="524"/>
      <c r="F31" s="524"/>
      <c r="G31" s="524"/>
      <c r="H31" s="524"/>
      <c r="I31" s="524"/>
      <c r="J31" s="524"/>
      <c r="K31" s="524"/>
      <c r="L31" s="524"/>
      <c r="M31" s="33">
        <v>3</v>
      </c>
      <c r="N31" s="33">
        <v>4</v>
      </c>
      <c r="O31" s="33">
        <v>5</v>
      </c>
      <c r="P31" s="33">
        <v>6</v>
      </c>
      <c r="Q31" s="33">
        <v>7</v>
      </c>
      <c r="R31" s="33">
        <v>8</v>
      </c>
      <c r="S31" s="33">
        <v>9</v>
      </c>
      <c r="T31" s="33">
        <v>10</v>
      </c>
      <c r="U31" s="33">
        <v>11</v>
      </c>
      <c r="V31" s="33">
        <v>12</v>
      </c>
      <c r="W31" s="33">
        <v>13</v>
      </c>
      <c r="X31" s="33">
        <v>14</v>
      </c>
      <c r="Y31" s="33">
        <v>15</v>
      </c>
      <c r="Z31" s="33">
        <v>16</v>
      </c>
      <c r="AA31" s="33">
        <v>17</v>
      </c>
      <c r="AB31" s="33">
        <v>18</v>
      </c>
      <c r="AC31" s="33">
        <v>19</v>
      </c>
      <c r="AD31" s="33">
        <v>20</v>
      </c>
      <c r="AE31" s="33">
        <v>21</v>
      </c>
      <c r="AF31" s="33">
        <v>22</v>
      </c>
    </row>
    <row r="32" spans="1:32" ht="46.5" customHeight="1">
      <c r="A32" s="19"/>
      <c r="B32" s="525" t="s">
        <v>424</v>
      </c>
      <c r="C32" s="525"/>
      <c r="D32" s="525"/>
      <c r="E32" s="525"/>
      <c r="F32" s="525"/>
      <c r="G32" s="525"/>
      <c r="H32" s="525"/>
      <c r="I32" s="525"/>
      <c r="J32" s="525"/>
      <c r="K32" s="525"/>
      <c r="L32" s="525"/>
      <c r="M32" s="34"/>
      <c r="N32" s="34"/>
      <c r="O32" s="34">
        <f>N32-M32</f>
        <v>0</v>
      </c>
      <c r="P32" s="35" t="e">
        <f>N32/M32*100</f>
        <v>#DIV/0!</v>
      </c>
      <c r="Q32" s="34"/>
      <c r="R32" s="34"/>
      <c r="S32" s="34">
        <f>R32-Q32</f>
        <v>0</v>
      </c>
      <c r="T32" s="35" t="e">
        <f>R32/Q32*100</f>
        <v>#DIV/0!</v>
      </c>
      <c r="U32" s="46">
        <v>2754.4</v>
      </c>
      <c r="V32" s="325">
        <v>904.5</v>
      </c>
      <c r="W32" s="46">
        <f>V32-U32</f>
        <v>-1849.9</v>
      </c>
      <c r="X32" s="35">
        <f>V32/U32*100</f>
        <v>32.838367702584954</v>
      </c>
      <c r="Y32" s="51"/>
      <c r="Z32" s="326">
        <v>0</v>
      </c>
      <c r="AA32" s="51">
        <f>Z32-Y32</f>
        <v>0</v>
      </c>
      <c r="AB32" s="35" t="e">
        <f>Z32/Y32*100</f>
        <v>#DIV/0!</v>
      </c>
      <c r="AC32" s="46">
        <f aca="true" t="shared" si="0" ref="AC32:AD35">SUM(M32,Q32,U32,Y32)</f>
        <v>2754.4</v>
      </c>
      <c r="AD32" s="46">
        <f t="shared" si="0"/>
        <v>904.5</v>
      </c>
      <c r="AE32" s="46">
        <f>AD32-AC32</f>
        <v>-1849.9</v>
      </c>
      <c r="AF32" s="35">
        <f>AD32/AC32*100</f>
        <v>32.838367702584954</v>
      </c>
    </row>
    <row r="33" spans="1:32" ht="34.5" customHeight="1">
      <c r="A33" s="19"/>
      <c r="B33" s="521" t="s">
        <v>512</v>
      </c>
      <c r="C33" s="522"/>
      <c r="D33" s="522"/>
      <c r="E33" s="522"/>
      <c r="F33" s="522"/>
      <c r="G33" s="522"/>
      <c r="H33" s="522"/>
      <c r="I33" s="522"/>
      <c r="J33" s="522"/>
      <c r="K33" s="522"/>
      <c r="L33" s="523"/>
      <c r="M33" s="34"/>
      <c r="N33" s="34"/>
      <c r="O33" s="34">
        <f>N33-M33</f>
        <v>0</v>
      </c>
      <c r="P33" s="35" t="e">
        <f>N33/M33*100</f>
        <v>#DIV/0!</v>
      </c>
      <c r="Q33" s="34"/>
      <c r="R33" s="34"/>
      <c r="S33" s="34">
        <f>R33-Q33</f>
        <v>0</v>
      </c>
      <c r="T33" s="35" t="e">
        <f>R33/Q33*100</f>
        <v>#DIV/0!</v>
      </c>
      <c r="U33" s="46">
        <v>15131.6</v>
      </c>
      <c r="V33" s="325"/>
      <c r="W33" s="46">
        <f>V33-U33</f>
        <v>-15131.6</v>
      </c>
      <c r="X33" s="35">
        <f>V33/U33*100</f>
        <v>0</v>
      </c>
      <c r="Y33" s="51">
        <v>0</v>
      </c>
      <c r="Z33" s="327">
        <f>15131.6+479.2+2</f>
        <v>15612.800000000001</v>
      </c>
      <c r="AA33" s="51">
        <f>Z33-Y33</f>
        <v>15612.800000000001</v>
      </c>
      <c r="AB33" s="35" t="e">
        <f>Z33/Y33*100</f>
        <v>#DIV/0!</v>
      </c>
      <c r="AC33" s="34">
        <f t="shared" si="0"/>
        <v>15131.6</v>
      </c>
      <c r="AD33" s="315">
        <f t="shared" si="0"/>
        <v>15612.800000000001</v>
      </c>
      <c r="AE33" s="34">
        <f>AD33-AC33</f>
        <v>481.2000000000007</v>
      </c>
      <c r="AF33" s="35">
        <f>AD33/AC33*100</f>
        <v>103.18009992333926</v>
      </c>
    </row>
    <row r="34" spans="1:32" ht="34.5" customHeight="1">
      <c r="A34" s="19"/>
      <c r="B34" s="496"/>
      <c r="C34" s="496"/>
      <c r="D34" s="496"/>
      <c r="E34" s="496"/>
      <c r="F34" s="496"/>
      <c r="G34" s="496"/>
      <c r="H34" s="496"/>
      <c r="I34" s="496"/>
      <c r="J34" s="496"/>
      <c r="K34" s="496"/>
      <c r="L34" s="496"/>
      <c r="M34" s="34"/>
      <c r="N34" s="34"/>
      <c r="O34" s="34">
        <f>N34-M34</f>
        <v>0</v>
      </c>
      <c r="P34" s="35" t="e">
        <f>N34/M34*100</f>
        <v>#DIV/0!</v>
      </c>
      <c r="Q34" s="34"/>
      <c r="R34" s="34"/>
      <c r="S34" s="34">
        <f>R34-Q34</f>
        <v>0</v>
      </c>
      <c r="T34" s="35" t="e">
        <f>R34/Q34*100</f>
        <v>#DIV/0!</v>
      </c>
      <c r="U34" s="46"/>
      <c r="V34" s="46"/>
      <c r="W34" s="46">
        <f>V34-U34</f>
        <v>0</v>
      </c>
      <c r="X34" s="35" t="e">
        <f>V34/U34*100</f>
        <v>#DIV/0!</v>
      </c>
      <c r="Y34" s="51"/>
      <c r="Z34" s="51"/>
      <c r="AA34" s="51">
        <f>Z34-Y34</f>
        <v>0</v>
      </c>
      <c r="AB34" s="35" t="e">
        <f>Z34/Y34*100</f>
        <v>#DIV/0!</v>
      </c>
      <c r="AC34" s="34">
        <f t="shared" si="0"/>
        <v>0</v>
      </c>
      <c r="AD34" s="34">
        <f t="shared" si="0"/>
        <v>0</v>
      </c>
      <c r="AE34" s="34">
        <f>AD34-AC34</f>
        <v>0</v>
      </c>
      <c r="AF34" s="35" t="e">
        <f>AD34/AC34*100</f>
        <v>#DIV/0!</v>
      </c>
    </row>
    <row r="35" spans="1:32" ht="34.5" customHeight="1">
      <c r="A35" s="19"/>
      <c r="B35" s="496"/>
      <c r="C35" s="496"/>
      <c r="D35" s="496"/>
      <c r="E35" s="496"/>
      <c r="F35" s="496"/>
      <c r="G35" s="496"/>
      <c r="H35" s="496"/>
      <c r="I35" s="496"/>
      <c r="J35" s="496"/>
      <c r="K35" s="496"/>
      <c r="L35" s="496"/>
      <c r="M35" s="34"/>
      <c r="N35" s="34"/>
      <c r="O35" s="34">
        <f>N35-M35</f>
        <v>0</v>
      </c>
      <c r="P35" s="35" t="e">
        <f>N35/M35*100</f>
        <v>#DIV/0!</v>
      </c>
      <c r="Q35" s="34"/>
      <c r="R35" s="34"/>
      <c r="S35" s="34">
        <f>R35-Q35</f>
        <v>0</v>
      </c>
      <c r="T35" s="35" t="e">
        <f>R35/Q35*100</f>
        <v>#DIV/0!</v>
      </c>
      <c r="U35" s="46"/>
      <c r="V35" s="46"/>
      <c r="W35" s="46">
        <f>V35-U35</f>
        <v>0</v>
      </c>
      <c r="X35" s="35" t="e">
        <f>V35/U35*100</f>
        <v>#DIV/0!</v>
      </c>
      <c r="Y35" s="51"/>
      <c r="Z35" s="51"/>
      <c r="AA35" s="51">
        <f>Z35-Y35</f>
        <v>0</v>
      </c>
      <c r="AB35" s="35" t="e">
        <f>Z35/Y35*100</f>
        <v>#DIV/0!</v>
      </c>
      <c r="AC35" s="34">
        <f t="shared" si="0"/>
        <v>0</v>
      </c>
      <c r="AD35" s="34">
        <f t="shared" si="0"/>
        <v>0</v>
      </c>
      <c r="AE35" s="34">
        <f>AD35-AC35</f>
        <v>0</v>
      </c>
      <c r="AF35" s="35" t="e">
        <f>AD35/AC35*100</f>
        <v>#DIV/0!</v>
      </c>
    </row>
    <row r="36" spans="1:32" ht="34.5" customHeight="1">
      <c r="A36" s="497" t="s">
        <v>92</v>
      </c>
      <c r="B36" s="498"/>
      <c r="C36" s="498"/>
      <c r="D36" s="498"/>
      <c r="E36" s="498"/>
      <c r="F36" s="498"/>
      <c r="G36" s="498"/>
      <c r="H36" s="498"/>
      <c r="I36" s="498"/>
      <c r="J36" s="498"/>
      <c r="K36" s="498"/>
      <c r="L36" s="499"/>
      <c r="M36" s="36">
        <f aca="true" t="shared" si="1" ref="M36:AE36">SUM(M32:M35)</f>
        <v>0</v>
      </c>
      <c r="N36" s="36">
        <f t="shared" si="1"/>
        <v>0</v>
      </c>
      <c r="O36" s="37">
        <f t="shared" si="1"/>
        <v>0</v>
      </c>
      <c r="P36" s="38" t="e">
        <f>N36/M36*100</f>
        <v>#DIV/0!</v>
      </c>
      <c r="Q36" s="36">
        <f t="shared" si="1"/>
        <v>0</v>
      </c>
      <c r="R36" s="36">
        <f t="shared" si="1"/>
        <v>0</v>
      </c>
      <c r="S36" s="37">
        <f t="shared" si="1"/>
        <v>0</v>
      </c>
      <c r="T36" s="38" t="e">
        <f>R36/Q36*100</f>
        <v>#DIV/0!</v>
      </c>
      <c r="U36" s="47">
        <f t="shared" si="1"/>
        <v>17886</v>
      </c>
      <c r="V36" s="47">
        <f t="shared" si="1"/>
        <v>904.5</v>
      </c>
      <c r="W36" s="48">
        <f t="shared" si="1"/>
        <v>-16981.5</v>
      </c>
      <c r="X36" s="38">
        <f>V36/U36*100</f>
        <v>5.057027843005703</v>
      </c>
      <c r="Y36" s="52">
        <f t="shared" si="1"/>
        <v>0</v>
      </c>
      <c r="Z36" s="53">
        <f t="shared" si="1"/>
        <v>15612.800000000001</v>
      </c>
      <c r="AA36" s="37">
        <f t="shared" si="1"/>
        <v>15612.800000000001</v>
      </c>
      <c r="AB36" s="38" t="e">
        <f>Z36/Y36*100</f>
        <v>#DIV/0!</v>
      </c>
      <c r="AC36" s="47">
        <f t="shared" si="1"/>
        <v>17886</v>
      </c>
      <c r="AD36" s="47">
        <f t="shared" si="1"/>
        <v>16517.300000000003</v>
      </c>
      <c r="AE36" s="48">
        <f t="shared" si="1"/>
        <v>-1368.6999999999994</v>
      </c>
      <c r="AF36" s="38">
        <f>AD36/AC36*100</f>
        <v>92.34764620373478</v>
      </c>
    </row>
    <row r="37" spans="1:32" ht="34.5" customHeight="1">
      <c r="A37" s="521" t="s">
        <v>425</v>
      </c>
      <c r="B37" s="522"/>
      <c r="C37" s="522"/>
      <c r="D37" s="522"/>
      <c r="E37" s="522"/>
      <c r="F37" s="522"/>
      <c r="G37" s="522"/>
      <c r="H37" s="522"/>
      <c r="I37" s="522"/>
      <c r="J37" s="522"/>
      <c r="K37" s="522"/>
      <c r="L37" s="523"/>
      <c r="M37" s="39">
        <f>M36/AC36*100</f>
        <v>0</v>
      </c>
      <c r="N37" s="39">
        <f>N36/AD36*100</f>
        <v>0</v>
      </c>
      <c r="O37" s="40"/>
      <c r="P37" s="40"/>
      <c r="Q37" s="39">
        <f>Q36/AC36*100</f>
        <v>0</v>
      </c>
      <c r="R37" s="39">
        <f>R36/AD36*100</f>
        <v>0</v>
      </c>
      <c r="S37" s="40"/>
      <c r="T37" s="40"/>
      <c r="U37" s="39">
        <f>U36/AC36*100</f>
        <v>100</v>
      </c>
      <c r="V37" s="39">
        <f>V36/AD36*100</f>
        <v>5.476076598475537</v>
      </c>
      <c r="W37" s="40"/>
      <c r="X37" s="40"/>
      <c r="Y37" s="39">
        <f>Y36/AC36*100</f>
        <v>0</v>
      </c>
      <c r="Z37" s="39">
        <f>Z36/AD36*100</f>
        <v>94.52392340152446</v>
      </c>
      <c r="AA37" s="40"/>
      <c r="AB37" s="40"/>
      <c r="AC37" s="54">
        <f>SUM(M37,Q37,U37,Y37)</f>
        <v>100</v>
      </c>
      <c r="AD37" s="54">
        <f>SUM(N37,R37,V37,Z37)</f>
        <v>100</v>
      </c>
      <c r="AE37" s="34"/>
      <c r="AF37" s="40"/>
    </row>
    <row r="38" spans="1:22" ht="15" customHeight="1">
      <c r="A38" s="20"/>
      <c r="B38" s="20"/>
      <c r="C38" s="20"/>
      <c r="D38" s="21"/>
      <c r="E38" s="21"/>
      <c r="F38" s="21"/>
      <c r="G38" s="21"/>
      <c r="H38" s="21"/>
      <c r="I38" s="21"/>
      <c r="J38" s="21"/>
      <c r="K38" s="21"/>
      <c r="L38" s="21"/>
      <c r="M38" s="21"/>
      <c r="N38" s="21"/>
      <c r="O38" s="21"/>
      <c r="P38" s="21"/>
      <c r="Q38" s="21"/>
      <c r="R38" s="21"/>
      <c r="S38" s="21"/>
      <c r="T38" s="21"/>
      <c r="U38" s="21"/>
      <c r="V38" s="21"/>
    </row>
    <row r="39" spans="1:22" ht="15" customHeight="1">
      <c r="A39" s="20"/>
      <c r="B39" s="20"/>
      <c r="C39" s="20"/>
      <c r="D39" s="21"/>
      <c r="E39" s="21"/>
      <c r="F39" s="21"/>
      <c r="G39" s="21"/>
      <c r="H39" s="21"/>
      <c r="I39" s="21"/>
      <c r="J39" s="21"/>
      <c r="K39" s="21"/>
      <c r="L39" s="21"/>
      <c r="M39" s="21"/>
      <c r="N39" s="21"/>
      <c r="O39" s="21"/>
      <c r="P39" s="21"/>
      <c r="Q39" s="21"/>
      <c r="R39" s="21"/>
      <c r="S39" s="21"/>
      <c r="T39" s="21"/>
      <c r="U39" s="21"/>
      <c r="V39" s="21"/>
    </row>
    <row r="40" s="1" customFormat="1" ht="31.5" customHeight="1">
      <c r="C40" s="1" t="s">
        <v>426</v>
      </c>
    </row>
    <row r="41" spans="1:32" s="2" customFormat="1" ht="18.75">
      <c r="A41" s="6"/>
      <c r="B41" s="6"/>
      <c r="C41" s="6"/>
      <c r="D41" s="6"/>
      <c r="E41" s="6"/>
      <c r="F41" s="6"/>
      <c r="G41" s="6"/>
      <c r="H41" s="6"/>
      <c r="I41" s="6"/>
      <c r="J41" s="6"/>
      <c r="L41" s="6"/>
      <c r="AD41" s="505" t="s">
        <v>418</v>
      </c>
      <c r="AE41" s="505"/>
      <c r="AF41" s="505"/>
    </row>
    <row r="42" spans="1:32" s="3" customFormat="1" ht="34.5" customHeight="1">
      <c r="A42" s="359" t="s">
        <v>404</v>
      </c>
      <c r="B42" s="450" t="s">
        <v>427</v>
      </c>
      <c r="C42" s="452"/>
      <c r="D42" s="339" t="s">
        <v>428</v>
      </c>
      <c r="E42" s="339"/>
      <c r="F42" s="339" t="s">
        <v>429</v>
      </c>
      <c r="G42" s="339"/>
      <c r="H42" s="339" t="s">
        <v>430</v>
      </c>
      <c r="I42" s="339"/>
      <c r="J42" s="339" t="s">
        <v>431</v>
      </c>
      <c r="K42" s="339"/>
      <c r="L42" s="339" t="s">
        <v>41</v>
      </c>
      <c r="M42" s="339"/>
      <c r="N42" s="339"/>
      <c r="O42" s="339"/>
      <c r="P42" s="339"/>
      <c r="Q42" s="339"/>
      <c r="R42" s="339"/>
      <c r="S42" s="339"/>
      <c r="T42" s="339"/>
      <c r="U42" s="339"/>
      <c r="V42" s="339" t="s">
        <v>432</v>
      </c>
      <c r="W42" s="339"/>
      <c r="X42" s="339"/>
      <c r="Y42" s="339"/>
      <c r="Z42" s="339"/>
      <c r="AA42" s="339" t="s">
        <v>433</v>
      </c>
      <c r="AB42" s="339"/>
      <c r="AC42" s="339"/>
      <c r="AD42" s="339"/>
      <c r="AE42" s="339"/>
      <c r="AF42" s="339"/>
    </row>
    <row r="43" spans="1:32" s="3" customFormat="1" ht="52.5" customHeight="1">
      <c r="A43" s="359"/>
      <c r="B43" s="474"/>
      <c r="C43" s="476"/>
      <c r="D43" s="339"/>
      <c r="E43" s="339"/>
      <c r="F43" s="339"/>
      <c r="G43" s="339"/>
      <c r="H43" s="339"/>
      <c r="I43" s="339"/>
      <c r="J43" s="339"/>
      <c r="K43" s="339"/>
      <c r="L43" s="339" t="s">
        <v>434</v>
      </c>
      <c r="M43" s="339"/>
      <c r="N43" s="339" t="s">
        <v>435</v>
      </c>
      <c r="O43" s="339"/>
      <c r="P43" s="339" t="s">
        <v>436</v>
      </c>
      <c r="Q43" s="339"/>
      <c r="R43" s="339"/>
      <c r="S43" s="339"/>
      <c r="T43" s="339"/>
      <c r="U43" s="339"/>
      <c r="V43" s="339"/>
      <c r="W43" s="339"/>
      <c r="X43" s="339"/>
      <c r="Y43" s="339"/>
      <c r="Z43" s="339"/>
      <c r="AA43" s="339"/>
      <c r="AB43" s="339"/>
      <c r="AC43" s="339"/>
      <c r="AD43" s="339"/>
      <c r="AE43" s="339"/>
      <c r="AF43" s="339"/>
    </row>
    <row r="44" spans="1:32" s="4" customFormat="1" ht="82.5" customHeight="1">
      <c r="A44" s="359"/>
      <c r="B44" s="453"/>
      <c r="C44" s="455"/>
      <c r="D44" s="339"/>
      <c r="E44" s="339"/>
      <c r="F44" s="339"/>
      <c r="G44" s="339"/>
      <c r="H44" s="339"/>
      <c r="I44" s="339"/>
      <c r="J44" s="339"/>
      <c r="K44" s="339"/>
      <c r="L44" s="339"/>
      <c r="M44" s="339"/>
      <c r="N44" s="339"/>
      <c r="O44" s="339"/>
      <c r="P44" s="339" t="s">
        <v>437</v>
      </c>
      <c r="Q44" s="339"/>
      <c r="R44" s="339" t="s">
        <v>438</v>
      </c>
      <c r="S44" s="339"/>
      <c r="T44" s="339" t="s">
        <v>439</v>
      </c>
      <c r="U44" s="339"/>
      <c r="V44" s="339"/>
      <c r="W44" s="339"/>
      <c r="X44" s="339"/>
      <c r="Y44" s="339"/>
      <c r="Z44" s="339"/>
      <c r="AA44" s="339"/>
      <c r="AB44" s="339"/>
      <c r="AC44" s="339"/>
      <c r="AD44" s="339"/>
      <c r="AE44" s="339"/>
      <c r="AF44" s="339"/>
    </row>
    <row r="45" spans="1:32" s="3" customFormat="1" ht="18.75" customHeight="1">
      <c r="A45" s="23">
        <v>1</v>
      </c>
      <c r="B45" s="391">
        <v>2</v>
      </c>
      <c r="C45" s="390"/>
      <c r="D45" s="339">
        <v>3</v>
      </c>
      <c r="E45" s="339"/>
      <c r="F45" s="339">
        <v>4</v>
      </c>
      <c r="G45" s="339"/>
      <c r="H45" s="339">
        <v>5</v>
      </c>
      <c r="I45" s="339"/>
      <c r="J45" s="339">
        <v>6</v>
      </c>
      <c r="K45" s="339"/>
      <c r="L45" s="391">
        <v>7</v>
      </c>
      <c r="M45" s="390"/>
      <c r="N45" s="391">
        <v>8</v>
      </c>
      <c r="O45" s="390"/>
      <c r="P45" s="339">
        <v>9</v>
      </c>
      <c r="Q45" s="339"/>
      <c r="R45" s="359">
        <v>10</v>
      </c>
      <c r="S45" s="359"/>
      <c r="T45" s="339">
        <v>11</v>
      </c>
      <c r="U45" s="339"/>
      <c r="V45" s="339">
        <v>12</v>
      </c>
      <c r="W45" s="339"/>
      <c r="X45" s="339"/>
      <c r="Y45" s="339"/>
      <c r="Z45" s="339"/>
      <c r="AA45" s="339">
        <v>13</v>
      </c>
      <c r="AB45" s="339"/>
      <c r="AC45" s="339"/>
      <c r="AD45" s="339"/>
      <c r="AE45" s="339"/>
      <c r="AF45" s="339"/>
    </row>
    <row r="46" spans="1:32" s="3" customFormat="1" ht="19.5" customHeight="1">
      <c r="A46" s="24"/>
      <c r="B46" s="506"/>
      <c r="C46" s="507"/>
      <c r="D46" s="428"/>
      <c r="E46" s="428"/>
      <c r="F46" s="508"/>
      <c r="G46" s="508"/>
      <c r="H46" s="508"/>
      <c r="I46" s="508"/>
      <c r="J46" s="508"/>
      <c r="K46" s="508"/>
      <c r="L46" s="429"/>
      <c r="M46" s="430"/>
      <c r="N46" s="448">
        <f aca="true" t="shared" si="2" ref="N46:N52">SUM(P46,R46,T46)</f>
        <v>0</v>
      </c>
      <c r="O46" s="449"/>
      <c r="P46" s="508"/>
      <c r="Q46" s="508"/>
      <c r="R46" s="508"/>
      <c r="S46" s="508"/>
      <c r="T46" s="508"/>
      <c r="U46" s="508"/>
      <c r="V46" s="509"/>
      <c r="W46" s="509"/>
      <c r="X46" s="509"/>
      <c r="Y46" s="509"/>
      <c r="Z46" s="509"/>
      <c r="AA46" s="426"/>
      <c r="AB46" s="426"/>
      <c r="AC46" s="426"/>
      <c r="AD46" s="426"/>
      <c r="AE46" s="426"/>
      <c r="AF46" s="426"/>
    </row>
    <row r="47" spans="1:32" s="3" customFormat="1" ht="19.5" customHeight="1">
      <c r="A47" s="24"/>
      <c r="B47" s="506"/>
      <c r="C47" s="507"/>
      <c r="D47" s="428"/>
      <c r="E47" s="428"/>
      <c r="F47" s="508"/>
      <c r="G47" s="508"/>
      <c r="H47" s="508"/>
      <c r="I47" s="508"/>
      <c r="J47" s="508"/>
      <c r="K47" s="508"/>
      <c r="L47" s="429"/>
      <c r="M47" s="430"/>
      <c r="N47" s="448">
        <f t="shared" si="2"/>
        <v>0</v>
      </c>
      <c r="O47" s="449"/>
      <c r="P47" s="508"/>
      <c r="Q47" s="508"/>
      <c r="R47" s="508"/>
      <c r="S47" s="508"/>
      <c r="T47" s="508"/>
      <c r="U47" s="508"/>
      <c r="V47" s="509"/>
      <c r="W47" s="509"/>
      <c r="X47" s="509"/>
      <c r="Y47" s="509"/>
      <c r="Z47" s="509"/>
      <c r="AA47" s="426"/>
      <c r="AB47" s="426"/>
      <c r="AC47" s="426"/>
      <c r="AD47" s="426"/>
      <c r="AE47" s="426"/>
      <c r="AF47" s="426"/>
    </row>
    <row r="48" spans="1:32" s="3" customFormat="1" ht="19.5" customHeight="1">
      <c r="A48" s="24"/>
      <c r="B48" s="506"/>
      <c r="C48" s="507"/>
      <c r="D48" s="428"/>
      <c r="E48" s="428"/>
      <c r="F48" s="508"/>
      <c r="G48" s="508"/>
      <c r="H48" s="508"/>
      <c r="I48" s="508"/>
      <c r="J48" s="508"/>
      <c r="K48" s="508"/>
      <c r="L48" s="429"/>
      <c r="M48" s="430"/>
      <c r="N48" s="448">
        <f t="shared" si="2"/>
        <v>0</v>
      </c>
      <c r="O48" s="449"/>
      <c r="P48" s="508"/>
      <c r="Q48" s="508"/>
      <c r="R48" s="508"/>
      <c r="S48" s="508"/>
      <c r="T48" s="508"/>
      <c r="U48" s="508"/>
      <c r="V48" s="509"/>
      <c r="W48" s="509"/>
      <c r="X48" s="509"/>
      <c r="Y48" s="509"/>
      <c r="Z48" s="509"/>
      <c r="AA48" s="426"/>
      <c r="AB48" s="426"/>
      <c r="AC48" s="426"/>
      <c r="AD48" s="426"/>
      <c r="AE48" s="426"/>
      <c r="AF48" s="426"/>
    </row>
    <row r="49" spans="1:32" s="3" customFormat="1" ht="19.5" customHeight="1">
      <c r="A49" s="24"/>
      <c r="B49" s="506"/>
      <c r="C49" s="507"/>
      <c r="D49" s="428"/>
      <c r="E49" s="428"/>
      <c r="F49" s="508"/>
      <c r="G49" s="508"/>
      <c r="H49" s="508"/>
      <c r="I49" s="508"/>
      <c r="J49" s="508"/>
      <c r="K49" s="508"/>
      <c r="L49" s="429"/>
      <c r="M49" s="430"/>
      <c r="N49" s="448">
        <f t="shared" si="2"/>
        <v>0</v>
      </c>
      <c r="O49" s="449"/>
      <c r="P49" s="508"/>
      <c r="Q49" s="508"/>
      <c r="R49" s="508"/>
      <c r="S49" s="508"/>
      <c r="T49" s="508"/>
      <c r="U49" s="508"/>
      <c r="V49" s="509"/>
      <c r="W49" s="509"/>
      <c r="X49" s="509"/>
      <c r="Y49" s="509"/>
      <c r="Z49" s="509"/>
      <c r="AA49" s="426"/>
      <c r="AB49" s="426"/>
      <c r="AC49" s="426"/>
      <c r="AD49" s="426"/>
      <c r="AE49" s="426"/>
      <c r="AF49" s="426"/>
    </row>
    <row r="50" spans="1:32" s="3" customFormat="1" ht="19.5" customHeight="1">
      <c r="A50" s="24"/>
      <c r="B50" s="506"/>
      <c r="C50" s="507"/>
      <c r="D50" s="428"/>
      <c r="E50" s="428"/>
      <c r="F50" s="508"/>
      <c r="G50" s="508"/>
      <c r="H50" s="508"/>
      <c r="I50" s="508"/>
      <c r="J50" s="508"/>
      <c r="K50" s="508"/>
      <c r="L50" s="429"/>
      <c r="M50" s="430"/>
      <c r="N50" s="448">
        <f t="shared" si="2"/>
        <v>0</v>
      </c>
      <c r="O50" s="449"/>
      <c r="P50" s="508"/>
      <c r="Q50" s="508"/>
      <c r="R50" s="508"/>
      <c r="S50" s="508"/>
      <c r="T50" s="508"/>
      <c r="U50" s="508"/>
      <c r="V50" s="509"/>
      <c r="W50" s="509"/>
      <c r="X50" s="509"/>
      <c r="Y50" s="509"/>
      <c r="Z50" s="509"/>
      <c r="AA50" s="426"/>
      <c r="AB50" s="426"/>
      <c r="AC50" s="426"/>
      <c r="AD50" s="426"/>
      <c r="AE50" s="426"/>
      <c r="AF50" s="426"/>
    </row>
    <row r="51" spans="1:32" s="3" customFormat="1" ht="19.5" customHeight="1">
      <c r="A51" s="24"/>
      <c r="B51" s="506"/>
      <c r="C51" s="507"/>
      <c r="D51" s="428"/>
      <c r="E51" s="428"/>
      <c r="F51" s="508"/>
      <c r="G51" s="508"/>
      <c r="H51" s="508"/>
      <c r="I51" s="508"/>
      <c r="J51" s="508"/>
      <c r="K51" s="508"/>
      <c r="L51" s="429"/>
      <c r="M51" s="430"/>
      <c r="N51" s="448">
        <f t="shared" si="2"/>
        <v>0</v>
      </c>
      <c r="O51" s="449"/>
      <c r="P51" s="508"/>
      <c r="Q51" s="508"/>
      <c r="R51" s="508"/>
      <c r="S51" s="508"/>
      <c r="T51" s="508"/>
      <c r="U51" s="508"/>
      <c r="V51" s="509"/>
      <c r="W51" s="509"/>
      <c r="X51" s="509"/>
      <c r="Y51" s="509"/>
      <c r="Z51" s="509"/>
      <c r="AA51" s="426"/>
      <c r="AB51" s="426"/>
      <c r="AC51" s="426"/>
      <c r="AD51" s="426"/>
      <c r="AE51" s="426"/>
      <c r="AF51" s="426"/>
    </row>
    <row r="52" spans="1:32" s="3" customFormat="1" ht="19.5" customHeight="1">
      <c r="A52" s="24"/>
      <c r="B52" s="506"/>
      <c r="C52" s="507"/>
      <c r="D52" s="428"/>
      <c r="E52" s="428"/>
      <c r="F52" s="508"/>
      <c r="G52" s="508"/>
      <c r="H52" s="508"/>
      <c r="I52" s="508"/>
      <c r="J52" s="508"/>
      <c r="K52" s="508"/>
      <c r="L52" s="429"/>
      <c r="M52" s="430"/>
      <c r="N52" s="448">
        <f t="shared" si="2"/>
        <v>0</v>
      </c>
      <c r="O52" s="449"/>
      <c r="P52" s="508"/>
      <c r="Q52" s="508"/>
      <c r="R52" s="508"/>
      <c r="S52" s="508"/>
      <c r="T52" s="508"/>
      <c r="U52" s="508"/>
      <c r="V52" s="509"/>
      <c r="W52" s="509"/>
      <c r="X52" s="509"/>
      <c r="Y52" s="509"/>
      <c r="Z52" s="509"/>
      <c r="AA52" s="426"/>
      <c r="AB52" s="426"/>
      <c r="AC52" s="426"/>
      <c r="AD52" s="426"/>
      <c r="AE52" s="426"/>
      <c r="AF52" s="426"/>
    </row>
    <row r="53" spans="1:32" s="3" customFormat="1" ht="24.75" customHeight="1">
      <c r="A53" s="512" t="s">
        <v>92</v>
      </c>
      <c r="B53" s="513"/>
      <c r="C53" s="513"/>
      <c r="D53" s="513"/>
      <c r="E53" s="514"/>
      <c r="F53" s="515">
        <f>SUM(F46:F52)</f>
        <v>0</v>
      </c>
      <c r="G53" s="515"/>
      <c r="H53" s="515">
        <f>SUM(H46:H52)</f>
        <v>0</v>
      </c>
      <c r="I53" s="515"/>
      <c r="J53" s="515">
        <f>SUM(J46:J52)</f>
        <v>0</v>
      </c>
      <c r="K53" s="515"/>
      <c r="L53" s="515">
        <f>SUM(L46:L52)</f>
        <v>0</v>
      </c>
      <c r="M53" s="515"/>
      <c r="N53" s="515">
        <f>SUM(N46:N52)</f>
        <v>0</v>
      </c>
      <c r="O53" s="515"/>
      <c r="P53" s="515">
        <f>SUM(P46:P52)</f>
        <v>0</v>
      </c>
      <c r="Q53" s="515"/>
      <c r="R53" s="515">
        <f>SUM(R46:R52)</f>
        <v>0</v>
      </c>
      <c r="S53" s="515"/>
      <c r="T53" s="515">
        <f>SUM(T46:T52)</f>
        <v>0</v>
      </c>
      <c r="U53" s="515"/>
      <c r="V53" s="528"/>
      <c r="W53" s="528"/>
      <c r="X53" s="528"/>
      <c r="Y53" s="528"/>
      <c r="Z53" s="528"/>
      <c r="AA53" s="446"/>
      <c r="AB53" s="446"/>
      <c r="AC53" s="446"/>
      <c r="AD53" s="446"/>
      <c r="AE53" s="446"/>
      <c r="AF53" s="446"/>
    </row>
    <row r="54" spans="1:22" ht="15" customHeight="1">
      <c r="A54" s="20"/>
      <c r="B54" s="20"/>
      <c r="C54" s="20"/>
      <c r="D54" s="21"/>
      <c r="E54" s="21"/>
      <c r="F54" s="21"/>
      <c r="G54" s="21"/>
      <c r="H54" s="21"/>
      <c r="I54" s="21"/>
      <c r="J54" s="21"/>
      <c r="K54" s="21"/>
      <c r="L54" s="21"/>
      <c r="M54" s="21"/>
      <c r="N54" s="21"/>
      <c r="O54" s="21"/>
      <c r="P54" s="21"/>
      <c r="Q54" s="21"/>
      <c r="R54" s="21"/>
      <c r="S54" s="21"/>
      <c r="T54" s="21"/>
      <c r="U54" s="21"/>
      <c r="V54" s="21"/>
    </row>
    <row r="55" spans="1:22" ht="15" customHeight="1">
      <c r="A55" s="20"/>
      <c r="B55" s="20"/>
      <c r="C55" s="20"/>
      <c r="D55" s="21"/>
      <c r="E55" s="21"/>
      <c r="F55" s="21"/>
      <c r="G55" s="21"/>
      <c r="H55" s="21"/>
      <c r="I55" s="21"/>
      <c r="J55" s="21"/>
      <c r="K55" s="21"/>
      <c r="L55" s="21"/>
      <c r="M55" s="21"/>
      <c r="N55" s="21"/>
      <c r="O55" s="21"/>
      <c r="P55" s="21"/>
      <c r="Q55" s="21"/>
      <c r="R55" s="21"/>
      <c r="S55" s="21"/>
      <c r="T55" s="21"/>
      <c r="U55" s="21"/>
      <c r="V55" s="21"/>
    </row>
    <row r="56" spans="1:22" ht="15" customHeight="1">
      <c r="A56" s="20"/>
      <c r="B56" s="20"/>
      <c r="C56" s="20"/>
      <c r="D56" s="21"/>
      <c r="E56" s="21"/>
      <c r="F56" s="21"/>
      <c r="G56" s="21"/>
      <c r="H56" s="21"/>
      <c r="I56" s="21"/>
      <c r="J56" s="21"/>
      <c r="K56" s="21"/>
      <c r="L56" s="21"/>
      <c r="M56" s="21"/>
      <c r="N56" s="21"/>
      <c r="O56" s="21"/>
      <c r="P56" s="21"/>
      <c r="Q56" s="21"/>
      <c r="R56" s="21"/>
      <c r="S56" s="21"/>
      <c r="T56" s="21"/>
      <c r="U56" s="21"/>
      <c r="V56" s="21"/>
    </row>
    <row r="57" spans="1:22" ht="15" customHeight="1">
      <c r="A57" s="20"/>
      <c r="B57" s="20"/>
      <c r="C57" s="20"/>
      <c r="D57" s="21"/>
      <c r="E57" s="21"/>
      <c r="F57" s="21"/>
      <c r="G57" s="21"/>
      <c r="H57" s="21"/>
      <c r="I57" s="21"/>
      <c r="J57" s="21"/>
      <c r="K57" s="21"/>
      <c r="L57" s="21"/>
      <c r="M57" s="21"/>
      <c r="N57" s="21"/>
      <c r="O57" s="21"/>
      <c r="P57" s="21"/>
      <c r="Q57" s="21"/>
      <c r="R57" s="21"/>
      <c r="S57" s="21"/>
      <c r="T57" s="21"/>
      <c r="U57" s="21"/>
      <c r="V57" s="21"/>
    </row>
    <row r="58" spans="1:27" ht="15" customHeight="1">
      <c r="A58" s="20"/>
      <c r="B58" s="510" t="s">
        <v>440</v>
      </c>
      <c r="C58" s="510"/>
      <c r="D58" s="510"/>
      <c r="E58" s="510"/>
      <c r="F58" s="510"/>
      <c r="G58" s="510"/>
      <c r="H58" s="21"/>
      <c r="I58" s="21"/>
      <c r="J58" s="21"/>
      <c r="K58" s="21"/>
      <c r="L58" s="21"/>
      <c r="M58" s="511"/>
      <c r="N58" s="511"/>
      <c r="O58" s="511"/>
      <c r="P58" s="511"/>
      <c r="Q58" s="511"/>
      <c r="R58" s="21"/>
      <c r="S58" s="21"/>
      <c r="T58" s="21"/>
      <c r="U58" s="21"/>
      <c r="V58" s="21"/>
      <c r="W58" s="357" t="s">
        <v>502</v>
      </c>
      <c r="X58" s="357"/>
      <c r="Y58" s="357"/>
      <c r="Z58" s="357"/>
      <c r="AA58" s="357"/>
    </row>
    <row r="59" spans="2:27" s="5" customFormat="1" ht="18.75">
      <c r="B59" s="358" t="s">
        <v>441</v>
      </c>
      <c r="C59" s="358"/>
      <c r="D59" s="358"/>
      <c r="E59" s="358"/>
      <c r="F59" s="358"/>
      <c r="G59" s="358"/>
      <c r="H59" s="1"/>
      <c r="I59" s="1"/>
      <c r="J59" s="1"/>
      <c r="K59" s="1"/>
      <c r="L59" s="1"/>
      <c r="M59" s="358" t="s">
        <v>196</v>
      </c>
      <c r="N59" s="358"/>
      <c r="O59" s="358"/>
      <c r="P59" s="358"/>
      <c r="Q59" s="358"/>
      <c r="V59" s="6"/>
      <c r="W59" s="358"/>
      <c r="X59" s="358"/>
      <c r="Y59" s="358"/>
      <c r="Z59" s="358"/>
      <c r="AA59" s="358"/>
    </row>
    <row r="60" spans="6:27" s="5" customFormat="1" ht="18.75">
      <c r="F60" s="16"/>
      <c r="G60" s="16"/>
      <c r="H60" s="16"/>
      <c r="I60" s="16"/>
      <c r="J60" s="16"/>
      <c r="K60" s="16"/>
      <c r="L60" s="16"/>
      <c r="Q60" s="16"/>
      <c r="R60" s="16"/>
      <c r="S60" s="16"/>
      <c r="T60" s="16"/>
      <c r="X60" s="16"/>
      <c r="Y60" s="16"/>
      <c r="Z60" s="16"/>
      <c r="AA60" s="16"/>
    </row>
    <row r="61" spans="3:22" ht="18.75">
      <c r="C61" s="27"/>
      <c r="D61" s="27"/>
      <c r="E61" s="27"/>
      <c r="F61" s="27"/>
      <c r="G61" s="27"/>
      <c r="H61" s="27"/>
      <c r="I61" s="41"/>
      <c r="J61" s="41"/>
      <c r="K61" s="41"/>
      <c r="L61" s="41"/>
      <c r="M61" s="41"/>
      <c r="N61" s="41"/>
      <c r="O61" s="41"/>
      <c r="P61" s="41"/>
      <c r="Q61" s="41"/>
      <c r="R61" s="41"/>
      <c r="S61" s="41"/>
      <c r="T61" s="41"/>
      <c r="U61" s="27"/>
      <c r="V61" s="27"/>
    </row>
    <row r="62" s="527" customFormat="1" ht="12.75">
      <c r="A62" s="526" t="s">
        <v>442</v>
      </c>
    </row>
    <row r="63" spans="3:22" ht="18.75">
      <c r="C63" s="27"/>
      <c r="D63" s="27"/>
      <c r="E63" s="27"/>
      <c r="F63" s="27"/>
      <c r="G63" s="27"/>
      <c r="H63" s="27"/>
      <c r="I63" s="27"/>
      <c r="J63" s="27"/>
      <c r="K63" s="27"/>
      <c r="L63" s="27"/>
      <c r="M63" s="27"/>
      <c r="N63" s="27"/>
      <c r="O63" s="27"/>
      <c r="P63" s="27"/>
      <c r="Q63" s="27"/>
      <c r="R63" s="27"/>
      <c r="S63" s="27"/>
      <c r="T63" s="27"/>
      <c r="U63" s="27"/>
      <c r="V63" s="27"/>
    </row>
    <row r="64" ht="18.75">
      <c r="C64" s="28"/>
    </row>
    <row r="67" ht="19.5">
      <c r="C67" s="55"/>
    </row>
    <row r="68" ht="19.5">
      <c r="C68" s="55"/>
    </row>
    <row r="69" ht="19.5">
      <c r="C69" s="55"/>
    </row>
    <row r="70" ht="19.5">
      <c r="C70" s="55"/>
    </row>
    <row r="71" ht="19.5">
      <c r="C71" s="55"/>
    </row>
    <row r="72" ht="19.5">
      <c r="C72" s="55"/>
    </row>
    <row r="73" ht="19.5">
      <c r="C73" s="55"/>
    </row>
  </sheetData>
  <sheetProtection/>
  <mergeCells count="284">
    <mergeCell ref="B28:L30"/>
    <mergeCell ref="AA42:AF44"/>
    <mergeCell ref="V42:Z44"/>
    <mergeCell ref="AA15:AC17"/>
    <mergeCell ref="AD15:AF17"/>
    <mergeCell ref="B15:C17"/>
    <mergeCell ref="P15:Q17"/>
    <mergeCell ref="L43:M44"/>
    <mergeCell ref="N43:O44"/>
    <mergeCell ref="B42:C44"/>
    <mergeCell ref="G3:Q4"/>
    <mergeCell ref="B3:C4"/>
    <mergeCell ref="D3:F4"/>
    <mergeCell ref="AA3:AC4"/>
    <mergeCell ref="AD3:AF4"/>
    <mergeCell ref="R16:T17"/>
    <mergeCell ref="U16:W17"/>
    <mergeCell ref="X16:Z17"/>
    <mergeCell ref="R15:Z15"/>
    <mergeCell ref="AD10:AF10"/>
    <mergeCell ref="D42:E44"/>
    <mergeCell ref="F42:G44"/>
    <mergeCell ref="H42:I44"/>
    <mergeCell ref="J42:K44"/>
    <mergeCell ref="AA29:AA30"/>
    <mergeCell ref="AB29:AB30"/>
    <mergeCell ref="O29:O30"/>
    <mergeCell ref="P29:P30"/>
    <mergeCell ref="Q29:Q30"/>
    <mergeCell ref="R29:R30"/>
    <mergeCell ref="AC29:AC30"/>
    <mergeCell ref="AD29:AD30"/>
    <mergeCell ref="AE29:AE30"/>
    <mergeCell ref="AF29:AF30"/>
    <mergeCell ref="U29:U30"/>
    <mergeCell ref="V29:V30"/>
    <mergeCell ref="W29:W30"/>
    <mergeCell ref="X29:X30"/>
    <mergeCell ref="Y29:Y30"/>
    <mergeCell ref="Z29:Z30"/>
    <mergeCell ref="S29:S30"/>
    <mergeCell ref="T29:T30"/>
    <mergeCell ref="B59:G59"/>
    <mergeCell ref="M59:Q59"/>
    <mergeCell ref="W59:AA59"/>
    <mergeCell ref="A62:IV62"/>
    <mergeCell ref="P53:Q53"/>
    <mergeCell ref="R53:S53"/>
    <mergeCell ref="T53:U53"/>
    <mergeCell ref="V53:Z53"/>
    <mergeCell ref="A3:A4"/>
    <mergeCell ref="A15:A17"/>
    <mergeCell ref="A28:A30"/>
    <mergeCell ref="A42:A44"/>
    <mergeCell ref="M29:M30"/>
    <mergeCell ref="N29:N30"/>
    <mergeCell ref="A37:L37"/>
    <mergeCell ref="B31:L31"/>
    <mergeCell ref="B32:L32"/>
    <mergeCell ref="B33:L33"/>
    <mergeCell ref="AA53:AF53"/>
    <mergeCell ref="B58:G58"/>
    <mergeCell ref="M58:Q58"/>
    <mergeCell ref="W58:AA58"/>
    <mergeCell ref="A53:E53"/>
    <mergeCell ref="F53:G53"/>
    <mergeCell ref="H53:I53"/>
    <mergeCell ref="J53:K53"/>
    <mergeCell ref="L53:M53"/>
    <mergeCell ref="N53:O53"/>
    <mergeCell ref="N52:O52"/>
    <mergeCell ref="P52:Q52"/>
    <mergeCell ref="R52:S52"/>
    <mergeCell ref="T52:U52"/>
    <mergeCell ref="V52:Z52"/>
    <mergeCell ref="AA52:AF52"/>
    <mergeCell ref="B52:C52"/>
    <mergeCell ref="D52:E52"/>
    <mergeCell ref="F52:G52"/>
    <mergeCell ref="H52:I52"/>
    <mergeCell ref="J52:K52"/>
    <mergeCell ref="L52:M52"/>
    <mergeCell ref="N51:O51"/>
    <mergeCell ref="P51:Q51"/>
    <mergeCell ref="R51:S51"/>
    <mergeCell ref="T51:U51"/>
    <mergeCell ref="V51:Z51"/>
    <mergeCell ref="AA51:AF51"/>
    <mergeCell ref="B51:C51"/>
    <mergeCell ref="D51:E51"/>
    <mergeCell ref="F51:G51"/>
    <mergeCell ref="H51:I51"/>
    <mergeCell ref="J51:K51"/>
    <mergeCell ref="L51:M51"/>
    <mergeCell ref="N50:O50"/>
    <mergeCell ref="P50:Q50"/>
    <mergeCell ref="R50:S50"/>
    <mergeCell ref="T50:U50"/>
    <mergeCell ref="V50:Z50"/>
    <mergeCell ref="AA50:AF50"/>
    <mergeCell ref="B50:C50"/>
    <mergeCell ref="D50:E50"/>
    <mergeCell ref="F50:G50"/>
    <mergeCell ref="H50:I50"/>
    <mergeCell ref="J50:K50"/>
    <mergeCell ref="L50:M50"/>
    <mergeCell ref="N49:O49"/>
    <mergeCell ref="P49:Q49"/>
    <mergeCell ref="R49:S49"/>
    <mergeCell ref="T49:U49"/>
    <mergeCell ref="V49:Z49"/>
    <mergeCell ref="AA49:AF49"/>
    <mergeCell ref="B49:C49"/>
    <mergeCell ref="D49:E49"/>
    <mergeCell ref="F49:G49"/>
    <mergeCell ref="H49:I49"/>
    <mergeCell ref="J49:K49"/>
    <mergeCell ref="L49:M49"/>
    <mergeCell ref="N48:O48"/>
    <mergeCell ref="P48:Q48"/>
    <mergeCell ref="R48:S48"/>
    <mergeCell ref="T48:U48"/>
    <mergeCell ref="V48:Z48"/>
    <mergeCell ref="AA48:AF48"/>
    <mergeCell ref="B48:C48"/>
    <mergeCell ref="D48:E48"/>
    <mergeCell ref="F48:G48"/>
    <mergeCell ref="H48:I48"/>
    <mergeCell ref="J48:K48"/>
    <mergeCell ref="L48:M48"/>
    <mergeCell ref="N47:O47"/>
    <mergeCell ref="P47:Q47"/>
    <mergeCell ref="R47:S47"/>
    <mergeCell ref="T47:U47"/>
    <mergeCell ref="V47:Z47"/>
    <mergeCell ref="AA47:AF47"/>
    <mergeCell ref="B47:C47"/>
    <mergeCell ref="D47:E47"/>
    <mergeCell ref="F47:G47"/>
    <mergeCell ref="H47:I47"/>
    <mergeCell ref="J47:K47"/>
    <mergeCell ref="L47:M47"/>
    <mergeCell ref="N46:O46"/>
    <mergeCell ref="P46:Q46"/>
    <mergeCell ref="R46:S46"/>
    <mergeCell ref="T46:U46"/>
    <mergeCell ref="V46:Z46"/>
    <mergeCell ref="AA46:AF46"/>
    <mergeCell ref="B46:C46"/>
    <mergeCell ref="D46:E46"/>
    <mergeCell ref="F46:G46"/>
    <mergeCell ref="H46:I46"/>
    <mergeCell ref="J46:K46"/>
    <mergeCell ref="L46:M46"/>
    <mergeCell ref="N45:O45"/>
    <mergeCell ref="P45:Q45"/>
    <mergeCell ref="R45:S45"/>
    <mergeCell ref="T45:U45"/>
    <mergeCell ref="V45:Z45"/>
    <mergeCell ref="AA45:AF45"/>
    <mergeCell ref="B45:C45"/>
    <mergeCell ref="D45:E45"/>
    <mergeCell ref="F45:G45"/>
    <mergeCell ref="H45:I45"/>
    <mergeCell ref="J45:K45"/>
    <mergeCell ref="L45:M45"/>
    <mergeCell ref="AD41:AF41"/>
    <mergeCell ref="L42:U42"/>
    <mergeCell ref="P43:U43"/>
    <mergeCell ref="P44:Q44"/>
    <mergeCell ref="R44:S44"/>
    <mergeCell ref="T44:U44"/>
    <mergeCell ref="B34:L34"/>
    <mergeCell ref="B35:L35"/>
    <mergeCell ref="A36:L36"/>
    <mergeCell ref="Z27:AB27"/>
    <mergeCell ref="AD27:AF27"/>
    <mergeCell ref="M28:P28"/>
    <mergeCell ref="Q28:T28"/>
    <mergeCell ref="U28:X28"/>
    <mergeCell ref="Y28:AB28"/>
    <mergeCell ref="AC28:AF28"/>
    <mergeCell ref="AA22:AC22"/>
    <mergeCell ref="AD22:AF22"/>
    <mergeCell ref="A23:Q23"/>
    <mergeCell ref="R23:T23"/>
    <mergeCell ref="U23:W23"/>
    <mergeCell ref="X23:Z23"/>
    <mergeCell ref="AA23:AC23"/>
    <mergeCell ref="AD23:AF23"/>
    <mergeCell ref="X21:Z21"/>
    <mergeCell ref="AA21:AC21"/>
    <mergeCell ref="AD21:AF21"/>
    <mergeCell ref="B22:C22"/>
    <mergeCell ref="D22:G22"/>
    <mergeCell ref="H22:O22"/>
    <mergeCell ref="P22:Q22"/>
    <mergeCell ref="R22:T22"/>
    <mergeCell ref="U22:W22"/>
    <mergeCell ref="X22:Z22"/>
    <mergeCell ref="B21:C21"/>
    <mergeCell ref="D21:G21"/>
    <mergeCell ref="H21:O21"/>
    <mergeCell ref="P21:Q21"/>
    <mergeCell ref="R21:T21"/>
    <mergeCell ref="U21:W21"/>
    <mergeCell ref="AD19:AF19"/>
    <mergeCell ref="B20:C20"/>
    <mergeCell ref="D20:G20"/>
    <mergeCell ref="H20:O20"/>
    <mergeCell ref="P20:Q20"/>
    <mergeCell ref="R20:T20"/>
    <mergeCell ref="U20:W20"/>
    <mergeCell ref="X20:Z20"/>
    <mergeCell ref="AA20:AC20"/>
    <mergeCell ref="AD20:AF20"/>
    <mergeCell ref="AA18:AC18"/>
    <mergeCell ref="AD18:AF18"/>
    <mergeCell ref="B19:C19"/>
    <mergeCell ref="D19:G19"/>
    <mergeCell ref="H19:O19"/>
    <mergeCell ref="P19:Q19"/>
    <mergeCell ref="R19:T19"/>
    <mergeCell ref="U19:W19"/>
    <mergeCell ref="X19:Z19"/>
    <mergeCell ref="AA19:AC19"/>
    <mergeCell ref="B18:C18"/>
    <mergeCell ref="D18:G18"/>
    <mergeCell ref="H18:O18"/>
    <mergeCell ref="P18:Q18"/>
    <mergeCell ref="R18:T18"/>
    <mergeCell ref="U18:W18"/>
    <mergeCell ref="X18:Z18"/>
    <mergeCell ref="D15:G17"/>
    <mergeCell ref="H15:O17"/>
    <mergeCell ref="AA9:AC9"/>
    <mergeCell ref="AD9:AF9"/>
    <mergeCell ref="A10:Q10"/>
    <mergeCell ref="R10:T10"/>
    <mergeCell ref="U10:W10"/>
    <mergeCell ref="X10:Z10"/>
    <mergeCell ref="AA10:AC10"/>
    <mergeCell ref="B9:C9"/>
    <mergeCell ref="D9:F9"/>
    <mergeCell ref="G9:Q9"/>
    <mergeCell ref="R9:T9"/>
    <mergeCell ref="U9:W9"/>
    <mergeCell ref="X9:Z9"/>
    <mergeCell ref="AA7:AC7"/>
    <mergeCell ref="AD7:AF7"/>
    <mergeCell ref="B8:C8"/>
    <mergeCell ref="D8:F8"/>
    <mergeCell ref="G8:Q8"/>
    <mergeCell ref="R8:T8"/>
    <mergeCell ref="U8:W8"/>
    <mergeCell ref="X8:Z8"/>
    <mergeCell ref="AA8:AC8"/>
    <mergeCell ref="AD8:AF8"/>
    <mergeCell ref="B7:C7"/>
    <mergeCell ref="D7:F7"/>
    <mergeCell ref="G7:Q7"/>
    <mergeCell ref="R7:T7"/>
    <mergeCell ref="U7:W7"/>
    <mergeCell ref="X7:Z7"/>
    <mergeCell ref="AA5:AC5"/>
    <mergeCell ref="AD5:AF5"/>
    <mergeCell ref="B6:C6"/>
    <mergeCell ref="D6:F6"/>
    <mergeCell ref="G6:Q6"/>
    <mergeCell ref="R6:T6"/>
    <mergeCell ref="U6:W6"/>
    <mergeCell ref="X6:Z6"/>
    <mergeCell ref="AA6:AC6"/>
    <mergeCell ref="AD6:AF6"/>
    <mergeCell ref="R3:Z3"/>
    <mergeCell ref="R4:T4"/>
    <mergeCell ref="U4:W4"/>
    <mergeCell ref="X4:Z4"/>
    <mergeCell ref="B5:C5"/>
    <mergeCell ref="D5:F5"/>
    <mergeCell ref="G5:Q5"/>
    <mergeCell ref="R5:T5"/>
    <mergeCell ref="U5:W5"/>
    <mergeCell ref="X5:Z5"/>
  </mergeCells>
  <printOptions/>
  <pageMargins left="0.71875" right="0.590277777777778" top="0.786805555555556" bottom="0.786805555555556" header="0.313888888888889" footer="0.313888888888889"/>
  <pageSetup fitToHeight="1" fitToWidth="1" horizontalDpi="600" verticalDpi="600" orientation="landscape" paperSize="9" scale="31" r:id="rId1"/>
  <headerFooter alignWithMargins="0">
    <oddHeader>&amp;C&amp;"Times New Roman,обычный"&amp;16
 &amp;14 15&amp;R&amp;"Times New Roman,обычный"&amp;14Продовження додатка 3
Таблиця 6</oddHeader>
  </headerFooter>
  <ignoredErrors>
    <ignoredError sqref="W36 AA36" formula="1"/>
    <ignoredError sqref="AC36:AD36 P36:R36 U36:V36 AA37:AB37 O37 M37 P37:Q37 S37:U37 W37:Y37" evalError="1" formula="1" formulaRange="1"/>
    <ignoredError sqref="U23:Z23 AE37:AF37 R10 U10:Z10 R23 M36:N36 F53:U53" formulaRange="1"/>
    <ignoredError sqref="AA37:AB37 O37 M37 P37:Q37 S37:U37 W37:Y37" evalError="1" formulaRange="1"/>
    <ignoredError sqref="AC37:AD37 P35 N37 R37 V37 Z37 P33:P34 X32 AD6:AF10 T33:T34 AD19:AF23 X33:X34 P32 X35 T32 T35 AB33:AB34 AB32 AB35 T36 X36 AB36" evalError="1"/>
  </ignoredErrors>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Inna</dc:creator>
  <cp:keywords/>
  <dc:description/>
  <cp:lastModifiedBy>Пользователь</cp:lastModifiedBy>
  <cp:lastPrinted>2022-01-25T06:21:24Z</cp:lastPrinted>
  <dcterms:created xsi:type="dcterms:W3CDTF">2003-03-13T16:00:00Z</dcterms:created>
  <dcterms:modified xsi:type="dcterms:W3CDTF">2022-02-22T06:36:45Z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1049-11.2.0.9635</vt:lpwstr>
  </property>
</Properties>
</file>