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сн. фін. пок." sheetId="1" r:id="rId1"/>
    <sheet name="І. Інф. до звіт." sheetId="2" r:id="rId2"/>
    <sheet name="ІІ. Розр. з бюджетом" sheetId="3" r:id="rId3"/>
    <sheet name="ІІІ. Рух грош. коштів" sheetId="4" r:id="rId4"/>
    <sheet name="IV кап.інв. V кред." sheetId="5" r:id="rId5"/>
    <sheet name="VI-VII джер.кап.інв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XGRAPH3">NA()</definedName>
    <definedName name="aa">(NA(),NA())</definedName>
    <definedName name="ad">NA()</definedName>
    <definedName name="as">NA()</definedName>
    <definedName name="asdf">NA()</definedName>
    <definedName name="asdfg">NA()</definedName>
    <definedName name="BuiltIn_Print_Area___1___1">NA()</definedName>
    <definedName name="ClDate">'[1]Inform'!$E$6</definedName>
    <definedName name="ClDate_21">NA()</definedName>
    <definedName name="ClDate_25">NA()</definedName>
    <definedName name="ClDate_6">'[2]Inform'!$E$6</definedName>
    <definedName name="CompName">'[1]Inform'!$F$2</definedName>
    <definedName name="CompName_21">NA()</definedName>
    <definedName name="CompName_25">NA()</definedName>
    <definedName name="CompName_6">'[2]Inform'!$F$2</definedName>
    <definedName name="CompNameE">'[1]Inform'!$G$2</definedName>
    <definedName name="CompNameE_21">NA()</definedName>
    <definedName name="CompNameE_25">NA()</definedName>
    <definedName name="CompNameE_6">'[2]Inform'!$G$2</definedName>
    <definedName name="Cost_Category_National_ID">NA()</definedName>
    <definedName name="Cе511">NA()</definedName>
    <definedName name="d">NA()</definedName>
    <definedName name="DATABASE">NA()</definedName>
    <definedName name="dCPIb">NA()</definedName>
    <definedName name="dPPIb">NA()</definedName>
    <definedName name="ds">NA()</definedName>
    <definedName name="Fact_Type_ID">NA()</definedName>
    <definedName name="G">NA()</definedName>
    <definedName name="ij1sssss">NA()</definedName>
    <definedName name="LastItem">'[3]Лист1'!$A$1</definedName>
    <definedName name="Load">NA()</definedName>
    <definedName name="Load_ID">'[4]МТР Газ України'!$B$4</definedName>
    <definedName name="Load_ID_10">'[5]7  Інші витрати'!#REF!</definedName>
    <definedName name="Load_ID_11">'[6]МТР Газ України'!$B$4</definedName>
    <definedName name="Load_ID_12">'[6]МТР Газ України'!$B$4</definedName>
    <definedName name="Load_ID_13">'[6]МТР Газ України'!$B$4</definedName>
    <definedName name="Load_ID_14">'[6]МТР Газ України'!$B$4</definedName>
    <definedName name="Load_ID_15">'[6]МТР Газ України'!$B$4</definedName>
    <definedName name="Load_ID_16">'[6]МТР Газ України'!$B$4</definedName>
    <definedName name="Load_ID_17">'[6]МТР Газ України'!$B$4</definedName>
    <definedName name="Load_ID_18">'[7]МТР Газ України'!$B$4</definedName>
    <definedName name="Load_ID_19">'[8]МТР Газ України'!$B$4</definedName>
    <definedName name="Load_ID_20">'[7]МТР Газ України'!$B$4</definedName>
    <definedName name="Load_ID_200">NA()</definedName>
    <definedName name="Load_ID_21">NA()</definedName>
    <definedName name="Load_ID_23">'[8]МТР Газ України'!$B$4</definedName>
    <definedName name="Load_ID_25">NA()</definedName>
    <definedName name="Load_ID_542">NA()</definedName>
    <definedName name="Load_ID_6">'[6]МТР Газ України'!$B$4</definedName>
    <definedName name="OpDate">'[1]Inform'!$E$5</definedName>
    <definedName name="OpDate_21">NA()</definedName>
    <definedName name="OpDate_25">NA()</definedName>
    <definedName name="OpDate_6">'[2]Inform'!$E$5</definedName>
    <definedName name="_xlnm.Print_Area" localSheetId="4">NA()</definedName>
    <definedName name="_xlnm.Print_Area" localSheetId="5">NA()</definedName>
    <definedName name="_xlnm.Print_Area" localSheetId="1">NA()</definedName>
    <definedName name="_xlnm.Print_Area" localSheetId="0">'Осн. фін. пок.'!$A$1:$I$110</definedName>
    <definedName name="QR">NA()</definedName>
    <definedName name="qw">NA()</definedName>
    <definedName name="qwert">NA()</definedName>
    <definedName name="qwerty">NA()</definedName>
    <definedName name="ShowFil">[3]!ShowFil</definedName>
    <definedName name="SU_ID">NA()</definedName>
    <definedName name="Time_ID">'[4]МТР Газ України'!$B$1</definedName>
    <definedName name="Time_ID_10">'[5]7  Інші витрати'!#REF!</definedName>
    <definedName name="Time_ID_11">'[6]МТР Газ України'!$B$1</definedName>
    <definedName name="Time_ID_12">'[6]МТР Газ України'!$B$1</definedName>
    <definedName name="Time_ID_13">'[6]МТР Газ України'!$B$1</definedName>
    <definedName name="Time_ID_14">'[6]МТР Газ України'!$B$1</definedName>
    <definedName name="Time_ID_15">'[6]МТР Газ України'!$B$1</definedName>
    <definedName name="Time_ID_16">'[6]МТР Газ України'!$B$1</definedName>
    <definedName name="Time_ID_17">'[6]МТР Газ України'!$B$1</definedName>
    <definedName name="Time_ID_18">'[7]МТР Газ України'!$B$1</definedName>
    <definedName name="Time_ID_19">'[8]МТР Газ України'!$B$1</definedName>
    <definedName name="Time_ID_20">'[7]МТР Газ України'!$B$1</definedName>
    <definedName name="Time_ID_21">NA()</definedName>
    <definedName name="Time_ID_23">'[8]МТР Газ України'!$B$1</definedName>
    <definedName name="Time_ID_25">NA()</definedName>
    <definedName name="Time_ID_6">'[6]МТР Газ України'!$B$1</definedName>
    <definedName name="Time_ID0">'[4]МТР Газ України'!$F$1</definedName>
    <definedName name="Time_ID0_10">'[5]7  Інші витрати'!#REF!</definedName>
    <definedName name="Time_ID0_11">'[6]МТР Газ України'!$F$1</definedName>
    <definedName name="Time_ID0_12">'[6]МТР Газ України'!$F$1</definedName>
    <definedName name="Time_ID0_13">'[6]МТР Газ України'!$F$1</definedName>
    <definedName name="Time_ID0_14">'[6]МТР Газ України'!$F$1</definedName>
    <definedName name="Time_ID0_15">'[6]МТР Газ України'!$F$1</definedName>
    <definedName name="Time_ID0_16">'[6]МТР Газ України'!$F$1</definedName>
    <definedName name="Time_ID0_17">'[6]МТР Газ України'!$F$1</definedName>
    <definedName name="Time_ID0_18">'[7]МТР Газ України'!$F$1</definedName>
    <definedName name="Time_ID0_19">'[8]МТР Газ України'!$F$1</definedName>
    <definedName name="Time_ID0_20">'[7]МТР Газ України'!$F$1</definedName>
    <definedName name="Time_ID0_21">NA()</definedName>
    <definedName name="Time_ID0_23">'[8]МТР Газ України'!$F$1</definedName>
    <definedName name="Time_ID0_25">NA()</definedName>
    <definedName name="Time_ID0_6">'[6]МТР Газ України'!$F$1</definedName>
    <definedName name="ttttttt">NA()</definedName>
    <definedName name="Unit">'[1]Inform'!$E$38</definedName>
    <definedName name="Unit_21">NA()</definedName>
    <definedName name="Unit_25">NA()</definedName>
    <definedName name="Unit_6">'[2]Inform'!$E$38</definedName>
    <definedName name="WQER">NA()</definedName>
    <definedName name="wr">NA()</definedName>
    <definedName name="yyyy">NA()</definedName>
    <definedName name="zx">NA()</definedName>
    <definedName name="zxc">NA()</definedName>
    <definedName name="а">NA()</definedName>
    <definedName name="ав">NA()</definedName>
    <definedName name="аен">NA()</definedName>
    <definedName name="в">NA()</definedName>
    <definedName name="ватт">NA()</definedName>
    <definedName name="Д">NA()</definedName>
    <definedName name="е">NA()</definedName>
    <definedName name="є">NA()</definedName>
    <definedName name="Заголовки_для_печати_МИ">(NA(),NA())</definedName>
    <definedName name="і">NA()</definedName>
    <definedName name="ів">NA()</definedName>
    <definedName name="ів___0">NA()</definedName>
    <definedName name="ів_22">NA()</definedName>
    <definedName name="ів_26">NA()</definedName>
    <definedName name="іваіа">'[9]7  Інші витрати'!#REF!</definedName>
    <definedName name="іваф">NA()</definedName>
    <definedName name="івів">NA()</definedName>
    <definedName name="іцу">NA()</definedName>
    <definedName name="йуц">NA()</definedName>
    <definedName name="йцу">NA()</definedName>
    <definedName name="йцуйй">NA()</definedName>
    <definedName name="йцукц">'[9]7  Інші витрати'!#REF!</definedName>
    <definedName name="КЕ">NA()</definedName>
    <definedName name="КЕ___0">NA()</definedName>
    <definedName name="КЕ_22">NA()</definedName>
    <definedName name="КЕ_26">NA()</definedName>
    <definedName name="кен">NA()</definedName>
    <definedName name="л">NA()</definedName>
    <definedName name="_xlnm.Print_Area" localSheetId="0">'Осн. фін. пок.'!$A$1:$H$110</definedName>
    <definedName name="п">NA()</definedName>
    <definedName name="пдв">NA()</definedName>
    <definedName name="пдв_утг">NA()</definedName>
    <definedName name="План">NA()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NA()</definedName>
    <definedName name="ппп">'[10]Inform'!$E$6</definedName>
    <definedName name="р">NA()</definedName>
    <definedName name="т">NA()</definedName>
    <definedName name="тариф">'[11]Inform'!$G$2</definedName>
    <definedName name="уйцукйцуйу">NA()</definedName>
    <definedName name="уке">NA()</definedName>
    <definedName name="УТГ">NA()</definedName>
    <definedName name="фів">NA()</definedName>
    <definedName name="фіваіф">'[9]7  Інші витрати'!#REF!</definedName>
    <definedName name="фф">NA()</definedName>
    <definedName name="ц">NA()</definedName>
    <definedName name="ччч">NA()</definedName>
    <definedName name="ш">NA()</definedName>
  </definedNames>
  <calcPr fullCalcOnLoad="1"/>
</workbook>
</file>

<file path=xl/sharedStrings.xml><?xml version="1.0" encoding="utf-8"?>
<sst xmlns="http://schemas.openxmlformats.org/spreadsheetml/2006/main" count="858" uniqueCount="470">
  <si>
    <t>Додаток 3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</si>
  <si>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</si>
  <si>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</si>
  <si>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</si>
  <si>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11)</t>
  </si>
  <si>
    <t>Код</t>
  </si>
  <si>
    <t>Внесені зміни до затвердженного фінансового плану (дата)</t>
  </si>
  <si>
    <t xml:space="preserve">Підприємство  </t>
  </si>
  <si>
    <t>Комунальне підприємство  "Міські електричні мережі"</t>
  </si>
  <si>
    <t xml:space="preserve">за ЄДРПОУ </t>
  </si>
  <si>
    <t xml:space="preserve">зміни  з </t>
  </si>
  <si>
    <t xml:space="preserve">Організаційно-правова форма </t>
  </si>
  <si>
    <t>Комунальне  підприємство</t>
  </si>
  <si>
    <t>за КОПФГ</t>
  </si>
  <si>
    <r>
      <rPr>
        <sz val="14"/>
        <rFont val="Times New Roman"/>
        <family val="1"/>
      </rPr>
      <t xml:space="preserve">Суб'єкт управління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</si>
  <si>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</si>
  <si>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Вид економічної діяльності    </t>
  </si>
  <si>
    <t>Розподіл електричної енергії</t>
  </si>
  <si>
    <t xml:space="preserve">за  КВЕД  </t>
  </si>
  <si>
    <t>35.13</t>
  </si>
  <si>
    <t xml:space="preserve">Галузь    </t>
  </si>
  <si>
    <t>промисловість</t>
  </si>
  <si>
    <t>Одиниця виміру, тис. грн</t>
  </si>
  <si>
    <t>Розмір державної частки у статутному капіталі</t>
  </si>
  <si>
    <t>Середньооблікова кількість штатних працівників</t>
  </si>
  <si>
    <t>Місцезнаходження</t>
  </si>
  <si>
    <t>34400 Рівненська обл.,м.Вараш , вул.Дачна, буд.3</t>
  </si>
  <si>
    <t xml:space="preserve">Телефон </t>
  </si>
  <si>
    <t>(03636)2-34-38</t>
  </si>
  <si>
    <t>Стандарти звітності П(с)БОУ</t>
  </si>
  <si>
    <t xml:space="preserve">Прізвище та власне ім'я керівника  </t>
  </si>
  <si>
    <t>Решетицький С.А.</t>
  </si>
  <si>
    <t>Стандарти звітності МСФЗ</t>
  </si>
  <si>
    <t>ЗВІТ</t>
  </si>
  <si>
    <t xml:space="preserve">про виконання фінансового плану </t>
  </si>
  <si>
    <t>за ІІ квартал 2022 року</t>
  </si>
  <si>
    <t>(рік)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</si>
  <si>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</si>
  <si>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</si>
  <si>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</si>
  <si>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</si>
  <si>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</si>
  <si>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</si>
  <si>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</si>
  <si>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</si>
  <si>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</si>
  <si>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</si>
  <si>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</si>
  <si>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</si>
  <si>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</si>
  <si>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</si>
  <si>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</si>
  <si>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EBITDA</t>
  </si>
  <si>
    <t>Чистий фінансовий результат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</si>
  <si>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</si>
  <si>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</si>
  <si>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</si>
  <si>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</si>
  <si>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</si>
  <si>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</si>
  <si>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Усього виплат на користь держави</t>
  </si>
  <si>
    <t>ІІІ. Капітальні інвестиції</t>
  </si>
  <si>
    <t>Капітальні інвестиції, усього, у тому числі:</t>
  </si>
  <si>
    <t>ІV. Коефіцієнтний аналіз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</si>
  <si>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</si>
  <si>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x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</si>
  <si>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</si>
  <si>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</si>
  <si>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</si>
  <si>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</si>
  <si>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</si>
  <si>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V. Звіт про фінансовий стан</t>
  </si>
  <si>
    <t>Необоротні активи (баланс р.1095), усього, у тому числі:</t>
  </si>
  <si>
    <t>основні засоби (баланс р. 1000,1010)</t>
  </si>
  <si>
    <t xml:space="preserve">первісна вартість (баланс р. 1001,1011) </t>
  </si>
  <si>
    <t>знос (баланс р.1002,1012)</t>
  </si>
  <si>
    <t>Оборотні активи (баланс р.1195), усього, у тому числі:</t>
  </si>
  <si>
    <t xml:space="preserve">дебіторська заборгованість за продукцію, товари, роботи, послуги (баланс р. 1125) </t>
  </si>
  <si>
    <t>дебіторська заборгованість за розрахунками з бюджетом (баланс р.1135)</t>
  </si>
  <si>
    <t>гроші та їх еквіваленти (баланс р.1165)</t>
  </si>
  <si>
    <t>Усього активи (баланс р.1300)</t>
  </si>
  <si>
    <t>Довгострокові зобов'язання і забезпечення (баланс р.1595)</t>
  </si>
  <si>
    <t>Поточні зобов'язання і забезпечення (баланс р.1695), у тому числі:</t>
  </si>
  <si>
    <t>поточна кредиторська заборгованість за товари, роботи, послуги (бал 1615)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</si>
  <si>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</si>
  <si>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</si>
  <si>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</si>
  <si>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</si>
  <si>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</si>
  <si>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 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</si>
  <si>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</si>
  <si>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</si>
  <si>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7010</t>
  </si>
  <si>
    <t>довгострокові зобов'язання</t>
  </si>
  <si>
    <t>7011</t>
  </si>
  <si>
    <t>короткострокові зобов'язання</t>
  </si>
  <si>
    <t>7012</t>
  </si>
  <si>
    <t>інші фінансові зобов'язання</t>
  </si>
  <si>
    <t>7013</t>
  </si>
  <si>
    <t>Повернено залучених коштів, усього, у тому числі:</t>
  </si>
  <si>
    <t>7030</t>
  </si>
  <si>
    <t>7021</t>
  </si>
  <si>
    <t>7022</t>
  </si>
  <si>
    <t>7023</t>
  </si>
  <si>
    <t>Заборгованість за кредитами на кінець періоду</t>
  </si>
  <si>
    <t>VII. Дані про персонал та витрати на оплату праці</t>
  </si>
  <si>
    <t>Середня кількість працівників (штатних працівників, зовнішніх сумісників та працівників, які працюють за цивільно-правовими договорами), у тому числі:</t>
  </si>
  <si>
    <t>8000</t>
  </si>
  <si>
    <t>члени наглядової ради</t>
  </si>
  <si>
    <t>8001</t>
  </si>
  <si>
    <t>члени правління</t>
  </si>
  <si>
    <t>8002</t>
  </si>
  <si>
    <t>керівник</t>
  </si>
  <si>
    <t>8003</t>
  </si>
  <si>
    <t>адміністративно-управлінський персонал</t>
  </si>
  <si>
    <t>8004</t>
  </si>
  <si>
    <t>працівники</t>
  </si>
  <si>
    <t>8005</t>
  </si>
  <si>
    <t>Витрати на оплату праці</t>
  </si>
  <si>
    <t>8010</t>
  </si>
  <si>
    <t>8011</t>
  </si>
  <si>
    <t>8012</t>
  </si>
  <si>
    <t>8013</t>
  </si>
  <si>
    <t>8014</t>
  </si>
  <si>
    <t>8015</t>
  </si>
  <si>
    <t>Середньомісячні витрати на оплату праці одного працівника (грн), усього, у тому числі:</t>
  </si>
  <si>
    <t>8020</t>
  </si>
  <si>
    <t>член наглядової ради</t>
  </si>
  <si>
    <t>8021</t>
  </si>
  <si>
    <t>член правління</t>
  </si>
  <si>
    <t>8022</t>
  </si>
  <si>
    <t>8023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</si>
  <si>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</si>
  <si>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</si>
  <si>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</si>
  <si>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</si>
  <si>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</si>
  <si>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</si>
  <si>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адміністративно-управлінський працівник</t>
  </si>
  <si>
    <t>8024</t>
  </si>
  <si>
    <t>працівник</t>
  </si>
  <si>
    <t>8025</t>
  </si>
  <si>
    <r>
      <rPr>
        <b/>
        <u val="single"/>
        <sz val="14"/>
        <rFont val="Times New Roman"/>
        <family val="1"/>
      </rPr>
      <t>Керівник</t>
    </r>
    <r>
      <rPr>
        <u val="single"/>
        <sz val="14"/>
        <rFont val="Times New Roman"/>
        <family val="1"/>
      </rPr>
      <t xml:space="preserve">                                      Директор</t>
    </r>
  </si>
  <si>
    <t>_____________________________</t>
  </si>
  <si>
    <t>Станіслав РЕШЕТИЦЬКИЙ</t>
  </si>
  <si>
    <t>(посада)</t>
  </si>
  <si>
    <t>(підпис)</t>
  </si>
  <si>
    <t xml:space="preserve">Власне ім'я ПРІЗВИЩЕ </t>
  </si>
  <si>
    <t>І. Інформація до фінансового плану</t>
  </si>
  <si>
    <t>1.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</si>
  <si>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</si>
  <si>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</si>
  <si>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</si>
  <si>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2. Інформація про бізнес підприємства (код рядка 1000 фінансового плану)</t>
  </si>
  <si>
    <t>Найменування видів діяльності за КВЕД</t>
  </si>
  <si>
    <t>План на 2022 рік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</si>
  <si>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</si>
  <si>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</si>
  <si>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</si>
  <si>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</si>
  <si>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</si>
  <si>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</si>
  <si>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</si>
  <si>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</si>
  <si>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</si>
  <si>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3. Формування фінансових результатів</t>
  </si>
  <si>
    <t xml:space="preserve">Код
 рядка </t>
  </si>
  <si>
    <r>
      <rPr>
        <sz val="14"/>
        <rFont val="Times New Roman"/>
        <family val="1"/>
      </rPr>
      <t xml:space="preserve">Звітний період  (рік)  </t>
    </r>
    <r>
      <rPr>
        <b/>
        <sz val="18"/>
        <rFont val="Times New Roman"/>
        <family val="1"/>
      </rPr>
      <t>ІІ квартал 2022</t>
    </r>
  </si>
  <si>
    <t>минулий
рік</t>
  </si>
  <si>
    <t>поточний
 рік</t>
  </si>
  <si>
    <t>виконання,
 %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</si>
  <si>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</si>
  <si>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</si>
  <si>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 xml:space="preserve">Чистий дохід від реалізації продукції (товарів, робіт, послуг) 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</si>
  <si>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</si>
  <si>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</si>
  <si>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</si>
  <si>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</si>
  <si>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</si>
  <si>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</si>
  <si>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Рентна плата (розшифрувати)</t>
  </si>
  <si>
    <t>Інші витрати, в т.ч.:</t>
  </si>
  <si>
    <t>Послуги з програмного забезпечення</t>
  </si>
  <si>
    <t>1019/1</t>
  </si>
  <si>
    <t>Відшкодування за проведення лаболаторних та функціональних досліджень</t>
  </si>
  <si>
    <t>1019/2</t>
  </si>
  <si>
    <t>Інші ( комунальні послуги)</t>
  </si>
  <si>
    <t>Валовий прибуток (збиток)</t>
  </si>
  <si>
    <t>Адміністративні витрати, у тому числі 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</si>
  <si>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</si>
  <si>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</si>
  <si>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</si>
  <si>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</si>
  <si>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</si>
  <si>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</si>
  <si>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 (інтернет)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</si>
  <si>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</si>
  <si>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</si>
  <si>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</si>
  <si>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</si>
  <si>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</si>
  <si>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</si>
  <si>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</si>
  <si>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</si>
  <si>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</si>
  <si>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</si>
  <si>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</si>
  <si>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</si>
  <si>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</si>
  <si>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</si>
  <si>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</si>
  <si>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витрати, в тому числі:</t>
  </si>
  <si>
    <t>1051/1</t>
  </si>
  <si>
    <t>Матеріальні витрати</t>
  </si>
  <si>
    <t>1051/2</t>
  </si>
  <si>
    <t xml:space="preserve"> Інші: (підписка,  комунальні послуги,  комісія банку)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</si>
  <si>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</si>
  <si>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</si>
  <si>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</si>
  <si>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</si>
  <si>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</si>
  <si>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</si>
  <si>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 xml:space="preserve">Інші операційні доходи, усього, у тому числі: </t>
  </si>
  <si>
    <t>курсові різниці</t>
  </si>
  <si>
    <t>нетипові операційні доходи (розшифрувати)</t>
  </si>
  <si>
    <t>інші операційні доходи, в тому числі:</t>
  </si>
  <si>
    <t>Субсидії та поточні трансферти підприємствам (установам, організаціям)</t>
  </si>
  <si>
    <t>1073/1</t>
  </si>
  <si>
    <t>Комплексна програма "Здоров'я" на 2020 рік</t>
  </si>
  <si>
    <t>1073/2</t>
  </si>
  <si>
    <t>Відсотки банку</t>
  </si>
  <si>
    <t>1073/3</t>
  </si>
  <si>
    <t>Безкоштовно отримані матеріали та вакцини</t>
  </si>
  <si>
    <t>1073/4</t>
  </si>
  <si>
    <t>Інші доходи</t>
  </si>
  <si>
    <t>Інші операційні витрати, усього, у тому числі 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</si>
  <si>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</si>
  <si>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</si>
  <si>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</si>
  <si>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</si>
  <si>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витрати, в тому числі :</t>
  </si>
  <si>
    <t>Комунальні послуги за кошти місцевого бюджету</t>
  </si>
  <si>
    <t>1086/1</t>
  </si>
  <si>
    <t>Відшкодування по комплексній програмі "Здоров'я" на 2020 рік</t>
  </si>
  <si>
    <t>1086/2</t>
  </si>
  <si>
    <t>Лікарняні (перші 5 днів)</t>
  </si>
  <si>
    <t>1086/3</t>
  </si>
  <si>
    <t>Відрахування ЄСВ з лікарняних</t>
  </si>
  <si>
    <t>1086/4</t>
  </si>
  <si>
    <t>Безкоштовні матеріали та вакцини</t>
  </si>
  <si>
    <t>1086/5</t>
  </si>
  <si>
    <t>Інші витрати</t>
  </si>
  <si>
    <t>1086/6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</si>
  <si>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</si>
  <si>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</si>
  <si>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</si>
  <si>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(    )</t>
  </si>
  <si>
    <t>Інші фінансові доходи (розшифрувати)</t>
  </si>
  <si>
    <t>Фінансові витрати (розшифрувати)</t>
  </si>
  <si>
    <t>Інші доходи, усього, у тому числі :</t>
  </si>
  <si>
    <t>Інші витрати, усього, у тому числі :</t>
  </si>
  <si>
    <t xml:space="preserve">інші витрати </t>
  </si>
  <si>
    <t>Інші неопераційні витрати -витрати від списання необототних активів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</si>
  <si>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</si>
  <si>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</si>
  <si>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</si>
  <si>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</si>
  <si>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</si>
  <si>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</si>
  <si>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</si>
  <si>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</si>
  <si>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</si>
  <si>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</si>
  <si>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</si>
  <si>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</si>
  <si>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</si>
  <si>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</si>
  <si>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</si>
  <si>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</si>
  <si>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</si>
  <si>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</si>
  <si>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</si>
  <si>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</si>
  <si>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</si>
  <si>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</si>
  <si>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</si>
  <si>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</si>
  <si>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</si>
  <si>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IІ. Розрахунки з бюджетом</t>
  </si>
  <si>
    <r>
      <rPr>
        <sz val="14"/>
        <rFont val="Times New Roman"/>
        <family val="1"/>
      </rPr>
      <t xml:space="preserve">Звітний період (рік) </t>
    </r>
    <r>
      <rPr>
        <b/>
        <sz val="18"/>
        <rFont val="Times New Roman"/>
        <family val="1"/>
      </rPr>
      <t xml:space="preserve"> ІІ квартал 2022</t>
    </r>
  </si>
  <si>
    <t>Розподіл чистого прибутку</t>
  </si>
  <si>
    <t>Залишок нерозподіленого прибутку (непокритого збитку) на початок звітного періоду</t>
  </si>
  <si>
    <t>Коригування, зміна облікової політики (розшифрувати)</t>
  </si>
  <si>
    <t>Скоригований залишок нерозподіленого прибутку (непокритого збитку) на початок звітного періоду, усього, у тому числі: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</si>
  <si>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</si>
  <si>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</si>
  <si>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</si>
  <si>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</si>
  <si>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</si>
  <si>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</si>
  <si>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</si>
  <si>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</si>
  <si>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</si>
  <si>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</si>
  <si>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(цільові кошти)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</si>
  <si>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</si>
  <si>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</si>
  <si>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</si>
  <si>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</si>
  <si>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</si>
  <si>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</si>
  <si>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рентна плата за транспортування</t>
  </si>
  <si>
    <t>рентна плата за користування надрами</t>
  </si>
  <si>
    <t>податок на доходи фізичних осіб</t>
  </si>
  <si>
    <t>інші податки та збори (військовий збір)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</si>
  <si>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</si>
  <si>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</si>
  <si>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</si>
  <si>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</si>
  <si>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</si>
  <si>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</si>
  <si>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</si>
  <si>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(військовий збір)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</si>
  <si>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</si>
  <si>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</si>
  <si>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</si>
  <si>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</si>
  <si>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</si>
  <si>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</si>
  <si>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r>
      <rPr>
        <sz val="14"/>
        <rFont val="Times New Roman"/>
        <family val="1"/>
      </rPr>
      <t xml:space="preserve">Звітний період (рік) </t>
    </r>
    <r>
      <rPr>
        <b/>
        <sz val="18"/>
        <rFont val="Times New Roman"/>
        <family val="1"/>
      </rPr>
      <t xml:space="preserve"> ІІ квартал 2022 р.</t>
    </r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</si>
  <si>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</si>
  <si>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</si>
  <si>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</si>
  <si>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</si>
  <si>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</si>
  <si>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фінансування, у тому числі: </t>
  </si>
  <si>
    <t>бюджетне фінансування (Субсидії та поточні трансферти підприємствам (установам, організаціям) на комунальні послуги</t>
  </si>
  <si>
    <t xml:space="preserve">бюджетне фінансування (Комплексна програма "Здоров'я") </t>
  </si>
  <si>
    <t>3041/1</t>
  </si>
  <si>
    <t xml:space="preserve">інші надходження (розшифрувати) 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</si>
  <si>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</si>
  <si>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</si>
  <si>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</si>
  <si>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</si>
  <si>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</si>
  <si>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(відшкодування послуг, відсотки банку)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</si>
  <si>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</si>
  <si>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</si>
  <si>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</si>
  <si>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</si>
  <si>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</si>
  <si>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</si>
  <si>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</si>
  <si>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 xml:space="preserve">інші зобов’язання з податків і зборів, у тому числі:
 </t>
  </si>
  <si>
    <t>3156/1</t>
  </si>
  <si>
    <t>3156/2</t>
  </si>
  <si>
    <t>інші платежі, в тому числі:</t>
  </si>
  <si>
    <t>єдиний соціальний внесок</t>
  </si>
  <si>
    <t>3157/1</t>
  </si>
  <si>
    <t>військовий збір</t>
  </si>
  <si>
    <t>3157/2</t>
  </si>
  <si>
    <t>Повернення коштів до бюджету</t>
  </si>
  <si>
    <t>Інші витрачання, в тому числі:</t>
  </si>
  <si>
    <t>Комунальні послуги</t>
  </si>
  <si>
    <t>3170/1</t>
  </si>
  <si>
    <t>3170/2</t>
  </si>
  <si>
    <t>3170/3</t>
  </si>
  <si>
    <t>Перерахування стороннім організаціям утримань із зарплати</t>
  </si>
  <si>
    <t>3170/4</t>
  </si>
  <si>
    <t>Аудиторські послуги, юридичні послуги, консультаційні та інформаційні послуги</t>
  </si>
  <si>
    <t>3170/5</t>
  </si>
  <si>
    <t>Послуги з програмного забезпечененя</t>
  </si>
  <si>
    <t>3170/6</t>
  </si>
  <si>
    <t>Інші витрати (навчання, підвищення кваліфікації, зв'язок, страхування, охорона, інші комунальні послуги, підписка, інші)</t>
  </si>
  <si>
    <t>3170/7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</si>
  <si>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</si>
  <si>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</si>
  <si>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</si>
  <si>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</si>
  <si>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</si>
  <si>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</si>
  <si>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</si>
  <si>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</si>
  <si>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</si>
  <si>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 xml:space="preserve">Інші надходження (розшифрувати) 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</si>
  <si>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</si>
  <si>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</si>
  <si>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</si>
  <si>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</si>
  <si>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</si>
  <si>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</si>
  <si>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</si>
  <si>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</si>
  <si>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</si>
  <si>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</si>
  <si>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</si>
  <si>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</si>
  <si>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</si>
  <si>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</si>
  <si>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</si>
  <si>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</si>
  <si>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</si>
  <si>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</si>
  <si>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</si>
  <si>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</si>
  <si>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</si>
  <si>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</si>
  <si>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</si>
  <si>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</si>
  <si>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</si>
  <si>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</si>
  <si>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 xml:space="preserve">IV. Капітальні інвестиції </t>
  </si>
  <si>
    <r>
      <rPr>
        <sz val="14"/>
        <rFont val="Times New Roman"/>
        <family val="1"/>
      </rPr>
      <t xml:space="preserve">Звітний період (рік)  </t>
    </r>
    <r>
      <rPr>
        <b/>
        <sz val="18"/>
        <rFont val="Times New Roman"/>
        <family val="1"/>
      </rPr>
      <t>ІІ квартал 2022</t>
    </r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</si>
  <si>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</si>
  <si>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</si>
  <si>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</si>
  <si>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</si>
  <si>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</si>
  <si>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</si>
  <si>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</si>
  <si>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Керівник Директор</t>
  </si>
  <si>
    <t xml:space="preserve">                                     (посада)</t>
  </si>
  <si>
    <t xml:space="preserve">          (підпис)</t>
  </si>
  <si>
    <t xml:space="preserve">      V.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</si>
  <si>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</si>
  <si>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</si>
  <si>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Отримано залучених коштів за звітний період</t>
  </si>
  <si>
    <t>Повернено залучених коштів за звітний період</t>
  </si>
  <si>
    <t>Заборгованість за кредитами на кінець ______ року</t>
  </si>
  <si>
    <t>у тому числі:</t>
  </si>
  <si>
    <t>план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</si>
  <si>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</si>
  <si>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</si>
  <si>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</si>
  <si>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</si>
  <si>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</si>
  <si>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</si>
  <si>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</si>
  <si>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</si>
  <si>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</si>
  <si>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r>
      <rPr>
        <b/>
        <u val="single"/>
        <sz val="14"/>
        <rFont val="Times New Roman"/>
        <family val="1"/>
      </rPr>
      <t>Керівник</t>
    </r>
    <r>
      <rPr>
        <u val="single"/>
        <sz val="14"/>
        <rFont val="Times New Roman"/>
        <family val="1"/>
      </rPr>
      <t xml:space="preserve">                Директор</t>
    </r>
  </si>
  <si>
    <t>VІ. Джерела капітальних інвестицій</t>
  </si>
  <si>
    <t>тис. грн (без ПДВ)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</si>
  <si>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</si>
  <si>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</si>
  <si>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</si>
  <si>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</si>
  <si>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</si>
  <si>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</si>
  <si>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 xml:space="preserve">капітальне будівництво </t>
  </si>
  <si>
    <t>придбання (виготовлення) основних засобів (розшифрувати)</t>
  </si>
  <si>
    <t>придбання (створення) нематеріальних активів (розшифрувати про ліцензійне програмне забезпечення)</t>
  </si>
  <si>
    <t>модернізація, модифікація (добудова, дообладнання, реконструкція) (розшифрувати)</t>
  </si>
  <si>
    <t>Відсоток</t>
  </si>
  <si>
    <t>VІІ. Капітальне будівництво (рядок 4010 таблиці IV)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</si>
  <si>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</si>
  <si>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</si>
  <si>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</si>
  <si>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</si>
  <si>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</si>
  <si>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</si>
  <si>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</si>
  <si>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</si>
  <si>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</si>
  <si>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</si>
  <si>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</si>
  <si>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</si>
  <si>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</si>
  <si>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r>
      <rPr>
        <b/>
        <sz val="18"/>
        <rFont val="Times New Roman"/>
        <family val="1"/>
      </rPr>
      <t xml:space="preserve">Керівник </t>
    </r>
    <r>
      <rPr>
        <b/>
        <u val="single"/>
        <sz val="18"/>
        <rFont val="Times New Roman"/>
        <family val="1"/>
      </rPr>
      <t>____       _Директор__</t>
    </r>
  </si>
  <si>
    <t xml:space="preserve">№4540-СЗ-15-22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</si>
</sst>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.00\ _г_р_н_._-;\-* #,##0.00\ _г_р_н_._-;_-* \-??\ _г_р_н_._-;_-@_-"/>
    <numFmt numFmtId="171" formatCode="###\ ##0.000"/>
    <numFmt numFmtId="172" formatCode="_(\$* #,##0.00_);_(\$* \(#,##0.00\);_(\$* \-??_);_(@_)"/>
    <numFmt numFmtId="173" formatCode="_(* #,##0_);_(* \(#,##0\);_(* \-_);_(@_)"/>
    <numFmt numFmtId="174" formatCode="_(* #,##0.00_);_(* \(#,##0.00\);_(* \-??_);_(@_)"/>
    <numFmt numFmtId="175" formatCode="_-* #,##0.00_₴_-;\-* #,##0.00_₴_-;_-* \-??_₴_-;_-@_-"/>
    <numFmt numFmtId="176" formatCode="#,##0.00&quot;р.&quot;;\-#,##0.00&quot;р.&quot;"/>
    <numFmt numFmtId="177" formatCode="#,##0.0_ ;[Red]\-#,##0.0\ "/>
    <numFmt numFmtId="178" formatCode="_-* #,##0.00_р_._-;\-* #,##0.00_р_._-;_-* \-??_р_._-;_-@_-"/>
    <numFmt numFmtId="179" formatCode="#,##0&quot;р.&quot;;[Red]\-#,##0&quot;р.&quot;"/>
    <numFmt numFmtId="180" formatCode="0.0;\(0.0\);\ ;\-"/>
    <numFmt numFmtId="181" formatCode="_(* #,##0.0_);_(* \(#,##0.0\);_(* \-_);_(@_)"/>
    <numFmt numFmtId="182" formatCode="_(* #,##0.00_);_(* \(#,##0.00\);_(* \-_);_(@_)"/>
    <numFmt numFmtId="183" formatCode="#,##0.0"/>
    <numFmt numFmtId="184" formatCode="0.0"/>
    <numFmt numFmtId="185" formatCode="0.0_);\(0.0\)"/>
    <numFmt numFmtId="186" formatCode="0.00_);\(0.00\)"/>
    <numFmt numFmtId="187" formatCode="0.0;[Red]0.0"/>
    <numFmt numFmtId="188" formatCode="_(* #,##0_);_(* \(#,##0\);_(* \-??_);_(@_)"/>
    <numFmt numFmtId="189" formatCode="_(* #,##0.0_);_(* \(#,##0.0\);_(* \-??_);_(@_)"/>
  </numFmts>
  <fonts count="9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2"/>
    </font>
    <font>
      <sz val="10"/>
      <name val="Tahom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name val="Arial Cyr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6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6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6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6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6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6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6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6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6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6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6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6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6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6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6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6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6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6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0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71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7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7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7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7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8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9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80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2" fontId="0" fillId="0" borderId="0" applyFill="0" applyBorder="0" applyAlignment="0" applyProtection="0"/>
    <xf numFmtId="0" fontId="81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82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83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5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0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9" fontId="0" fillId="0" borderId="0" applyFill="0" applyBorder="0" applyAlignment="0" applyProtection="0"/>
    <xf numFmtId="170" fontId="0" fillId="0" borderId="0" applyFill="0" applyBorder="0" applyAlignment="0" applyProtection="0"/>
    <xf numFmtId="0" fontId="92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0" fontId="53" fillId="0" borderId="0" applyFill="0" applyBorder="0">
      <alignment horizontal="center" vertical="center" wrapText="1"/>
      <protection locked="0"/>
    </xf>
    <xf numFmtId="171" fontId="52" fillId="0" borderId="0">
      <alignment wrapText="1"/>
      <protection/>
    </xf>
    <xf numFmtId="171" fontId="11" fillId="0" borderId="0">
      <alignment wrapText="1"/>
      <protection/>
    </xf>
  </cellStyleXfs>
  <cellXfs count="372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vertical="center"/>
    </xf>
    <xf numFmtId="0" fontId="54" fillId="40" borderId="0" xfId="0" applyFont="1" applyFill="1" applyBorder="1" applyAlignment="1">
      <alignment vertical="center"/>
    </xf>
    <xf numFmtId="0" fontId="54" fillId="40" borderId="21" xfId="0" applyFont="1" applyFill="1" applyBorder="1" applyAlignment="1">
      <alignment vertical="center" wrapText="1"/>
    </xf>
    <xf numFmtId="0" fontId="54" fillId="40" borderId="3" xfId="0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vertical="center" wrapText="1"/>
    </xf>
    <xf numFmtId="0" fontId="54" fillId="40" borderId="3" xfId="0" applyFont="1" applyFill="1" applyBorder="1" applyAlignment="1">
      <alignment vertical="center"/>
    </xf>
    <xf numFmtId="0" fontId="54" fillId="40" borderId="3" xfId="0" applyFont="1" applyFill="1" applyBorder="1" applyAlignment="1">
      <alignment horizontal="left" vertical="center"/>
    </xf>
    <xf numFmtId="0" fontId="54" fillId="40" borderId="3" xfId="0" applyFont="1" applyFill="1" applyBorder="1" applyAlignment="1">
      <alignment horizontal="center" vertical="center"/>
    </xf>
    <xf numFmtId="0" fontId="54" fillId="4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vertical="center"/>
    </xf>
    <xf numFmtId="0" fontId="54" fillId="0" borderId="3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58" fillId="0" borderId="27" xfId="214" applyNumberFormat="1" applyFont="1" applyFill="1" applyBorder="1" applyAlignment="1">
      <alignment horizontal="left" vertical="center" wrapText="1"/>
      <protection locked="0"/>
    </xf>
    <xf numFmtId="0" fontId="58" fillId="0" borderId="28" xfId="0" applyFont="1" applyFill="1" applyBorder="1" applyAlignment="1">
      <alignment horizontal="center" vertical="center" wrapText="1"/>
    </xf>
    <xf numFmtId="181" fontId="58" fillId="0" borderId="28" xfId="0" applyNumberFormat="1" applyFont="1" applyFill="1" applyBorder="1" applyAlignment="1">
      <alignment horizontal="center" vertical="center" wrapText="1"/>
    </xf>
    <xf numFmtId="181" fontId="58" fillId="6" borderId="28" xfId="0" applyNumberFormat="1" applyFont="1" applyFill="1" applyBorder="1" applyAlignment="1">
      <alignment horizontal="center" vertical="center" wrapText="1"/>
    </xf>
    <xf numFmtId="181" fontId="58" fillId="6" borderId="29" xfId="0" applyNumberFormat="1" applyFont="1" applyFill="1" applyBorder="1" applyAlignment="1">
      <alignment horizontal="center" vertical="center" wrapText="1"/>
    </xf>
    <xf numFmtId="0" fontId="54" fillId="0" borderId="30" xfId="214" applyNumberFormat="1" applyFont="1" applyFill="1" applyBorder="1" applyAlignment="1">
      <alignment horizontal="left" vertical="center" wrapText="1"/>
      <protection locked="0"/>
    </xf>
    <xf numFmtId="181" fontId="54" fillId="0" borderId="31" xfId="0" applyNumberFormat="1" applyFont="1" applyFill="1" applyBorder="1" applyAlignment="1">
      <alignment horizontal="center" vertical="center" wrapText="1"/>
    </xf>
    <xf numFmtId="181" fontId="58" fillId="6" borderId="3" xfId="0" applyNumberFormat="1" applyFont="1" applyFill="1" applyBorder="1" applyAlignment="1">
      <alignment horizontal="center" vertical="center" wrapText="1"/>
    </xf>
    <xf numFmtId="181" fontId="58" fillId="6" borderId="32" xfId="0" applyNumberFormat="1" applyFont="1" applyFill="1" applyBorder="1" applyAlignment="1">
      <alignment horizontal="center" vertical="center" wrapText="1"/>
    </xf>
    <xf numFmtId="0" fontId="58" fillId="0" borderId="30" xfId="214" applyNumberFormat="1" applyFont="1" applyFill="1" applyBorder="1" applyAlignment="1">
      <alignment horizontal="left" vertical="center" wrapText="1"/>
      <protection locked="0"/>
    </xf>
    <xf numFmtId="0" fontId="58" fillId="0" borderId="3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 applyProtection="1">
      <alignment horizontal="left" vertical="center" wrapText="1"/>
      <protection locked="0"/>
    </xf>
    <xf numFmtId="173" fontId="58" fillId="0" borderId="3" xfId="0" applyNumberFormat="1" applyFont="1" applyFill="1" applyBorder="1" applyAlignment="1">
      <alignment horizontal="center" vertical="center" wrapText="1"/>
    </xf>
    <xf numFmtId="173" fontId="58" fillId="6" borderId="3" xfId="0" applyNumberFormat="1" applyFont="1" applyFill="1" applyBorder="1" applyAlignment="1">
      <alignment horizontal="center" vertical="center" wrapText="1"/>
    </xf>
    <xf numFmtId="173" fontId="58" fillId="6" borderId="32" xfId="0" applyNumberFormat="1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vertical="center"/>
    </xf>
    <xf numFmtId="181" fontId="58" fillId="0" borderId="25" xfId="0" applyNumberFormat="1" applyFont="1" applyFill="1" applyBorder="1" applyAlignment="1">
      <alignment horizontal="center" vertical="center" wrapText="1"/>
    </xf>
    <xf numFmtId="181" fontId="58" fillId="6" borderId="25" xfId="0" applyNumberFormat="1" applyFont="1" applyFill="1" applyBorder="1" applyAlignment="1">
      <alignment horizontal="center" vertical="center" wrapText="1"/>
    </xf>
    <xf numFmtId="181" fontId="58" fillId="6" borderId="26" xfId="0" applyNumberFormat="1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center" vertical="center"/>
    </xf>
    <xf numFmtId="173" fontId="54" fillId="0" borderId="28" xfId="0" applyNumberFormat="1" applyFont="1" applyFill="1" applyBorder="1" applyAlignment="1">
      <alignment horizontal="center" vertical="center" wrapText="1"/>
    </xf>
    <xf numFmtId="173" fontId="58" fillId="6" borderId="28" xfId="0" applyNumberFormat="1" applyFont="1" applyFill="1" applyBorder="1" applyAlignment="1">
      <alignment horizontal="center" vertical="center" wrapText="1"/>
    </xf>
    <xf numFmtId="173" fontId="58" fillId="6" borderId="29" xfId="0" applyNumberFormat="1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173" fontId="54" fillId="0" borderId="3" xfId="0" applyNumberFormat="1" applyFont="1" applyFill="1" applyBorder="1" applyAlignment="1">
      <alignment horizontal="center" vertical="center" wrapText="1"/>
    </xf>
    <xf numFmtId="0" fontId="54" fillId="0" borderId="30" xfId="296" applyFont="1" applyFill="1" applyBorder="1" applyAlignment="1">
      <alignment horizontal="left" vertical="center" wrapText="1"/>
      <protection/>
    </xf>
    <xf numFmtId="0" fontId="54" fillId="0" borderId="30" xfId="0" applyFont="1" applyFill="1" applyBorder="1" applyAlignment="1" applyProtection="1">
      <alignment horizontal="left" vertical="center" wrapText="1"/>
      <protection locked="0"/>
    </xf>
    <xf numFmtId="173" fontId="54" fillId="0" borderId="31" xfId="0" applyNumberFormat="1" applyFont="1" applyFill="1" applyBorder="1" applyAlignment="1">
      <alignment horizontal="center" vertical="center" wrapText="1"/>
    </xf>
    <xf numFmtId="0" fontId="58" fillId="0" borderId="24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vertical="center" wrapText="1"/>
    </xf>
    <xf numFmtId="181" fontId="58" fillId="0" borderId="33" xfId="0" applyNumberFormat="1" applyFont="1" applyFill="1" applyBorder="1" applyAlignment="1">
      <alignment horizontal="center" vertical="center" wrapText="1"/>
    </xf>
    <xf numFmtId="173" fontId="58" fillId="6" borderId="26" xfId="0" applyNumberFormat="1" applyFont="1" applyFill="1" applyBorder="1" applyAlignment="1">
      <alignment horizontal="center" vertical="center" wrapText="1"/>
    </xf>
    <xf numFmtId="0" fontId="58" fillId="0" borderId="34" xfId="0" applyFont="1" applyFill="1" applyBorder="1" applyAlignment="1" applyProtection="1">
      <alignment horizontal="left" vertical="center" wrapText="1"/>
      <protection locked="0"/>
    </xf>
    <xf numFmtId="0" fontId="58" fillId="0" borderId="35" xfId="0" applyNumberFormat="1" applyFont="1" applyFill="1" applyBorder="1" applyAlignment="1">
      <alignment horizontal="center" vertical="center"/>
    </xf>
    <xf numFmtId="181" fontId="58" fillId="0" borderId="35" xfId="0" applyNumberFormat="1" applyFont="1" applyFill="1" applyBorder="1" applyAlignment="1">
      <alignment horizontal="center" vertical="center" wrapText="1"/>
    </xf>
    <xf numFmtId="181" fontId="58" fillId="6" borderId="35" xfId="0" applyNumberFormat="1" applyFont="1" applyFill="1" applyBorder="1" applyAlignment="1">
      <alignment horizontal="center" vertical="center" wrapText="1"/>
    </xf>
    <xf numFmtId="181" fontId="58" fillId="6" borderId="36" xfId="0" applyNumberFormat="1" applyFont="1" applyFill="1" applyBorder="1" applyAlignment="1">
      <alignment horizontal="center" vertical="center" wrapText="1"/>
    </xf>
    <xf numFmtId="0" fontId="54" fillId="0" borderId="27" xfId="0" applyFont="1" applyFill="1" applyBorder="1" applyAlignment="1" applyProtection="1">
      <alignment horizontal="left" vertical="center" wrapText="1"/>
      <protection locked="0"/>
    </xf>
    <xf numFmtId="181" fontId="54" fillId="40" borderId="28" xfId="0" applyNumberFormat="1" applyFont="1" applyFill="1" applyBorder="1" applyAlignment="1">
      <alignment horizontal="center" vertical="center" wrapText="1"/>
    </xf>
    <xf numFmtId="181" fontId="54" fillId="40" borderId="29" xfId="0" applyNumberFormat="1" applyFont="1" applyFill="1" applyBorder="1" applyAlignment="1">
      <alignment horizontal="center" vertical="center" wrapText="1"/>
    </xf>
    <xf numFmtId="0" fontId="54" fillId="0" borderId="37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>
      <alignment horizontal="center" vertical="center"/>
    </xf>
    <xf numFmtId="181" fontId="54" fillId="40" borderId="3" xfId="0" applyNumberFormat="1" applyFont="1" applyFill="1" applyBorder="1" applyAlignment="1">
      <alignment horizontal="center" vertical="center" wrapText="1"/>
    </xf>
    <xf numFmtId="181" fontId="54" fillId="40" borderId="32" xfId="0" applyNumberFormat="1" applyFont="1" applyFill="1" applyBorder="1" applyAlignment="1">
      <alignment horizontal="center" vertical="center" wrapText="1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2" xfId="0" applyFont="1" applyFill="1" applyBorder="1" applyAlignment="1">
      <alignment horizontal="center" vertical="center"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181" fontId="54" fillId="40" borderId="25" xfId="0" applyNumberFormat="1" applyFont="1" applyFill="1" applyBorder="1" applyAlignment="1">
      <alignment horizontal="center" vertical="center" wrapText="1"/>
    </xf>
    <xf numFmtId="181" fontId="54" fillId="40" borderId="26" xfId="0" applyNumberFormat="1" applyFont="1" applyFill="1" applyBorder="1" applyAlignment="1">
      <alignment horizontal="center" vertical="center" wrapText="1"/>
    </xf>
    <xf numFmtId="181" fontId="54" fillId="0" borderId="28" xfId="0" applyNumberFormat="1" applyFont="1" applyFill="1" applyBorder="1" applyAlignment="1">
      <alignment horizontal="center" vertical="center" wrapText="1"/>
    </xf>
    <xf numFmtId="173" fontId="54" fillId="6" borderId="28" xfId="0" applyNumberFormat="1" applyFont="1" applyFill="1" applyBorder="1" applyAlignment="1">
      <alignment horizontal="center" vertical="center" wrapText="1"/>
    </xf>
    <xf numFmtId="173" fontId="54" fillId="6" borderId="29" xfId="0" applyNumberFormat="1" applyFont="1" applyFill="1" applyBorder="1" applyAlignment="1">
      <alignment horizontal="center" vertical="center" wrapText="1"/>
    </xf>
    <xf numFmtId="181" fontId="58" fillId="0" borderId="31" xfId="0" applyNumberFormat="1" applyFont="1" applyFill="1" applyBorder="1" applyAlignment="1">
      <alignment horizontal="center" vertical="center" wrapText="1"/>
    </xf>
    <xf numFmtId="181" fontId="58" fillId="6" borderId="31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 wrapText="1"/>
    </xf>
    <xf numFmtId="173" fontId="54" fillId="6" borderId="31" xfId="0" applyNumberFormat="1" applyFont="1" applyFill="1" applyBorder="1" applyAlignment="1">
      <alignment horizontal="center" vertical="center" wrapText="1"/>
    </xf>
    <xf numFmtId="173" fontId="54" fillId="6" borderId="39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/>
    </xf>
    <xf numFmtId="181" fontId="58" fillId="0" borderId="3" xfId="0" applyNumberFormat="1" applyFont="1" applyFill="1" applyBorder="1" applyAlignment="1">
      <alignment horizontal="center" vertical="center" wrapText="1"/>
    </xf>
    <xf numFmtId="173" fontId="58" fillId="6" borderId="31" xfId="0" applyNumberFormat="1" applyFont="1" applyFill="1" applyBorder="1" applyAlignment="1">
      <alignment horizontal="center" vertical="center" wrapText="1"/>
    </xf>
    <xf numFmtId="173" fontId="58" fillId="6" borderId="39" xfId="0" applyNumberFormat="1" applyFont="1" applyFill="1" applyBorder="1" applyAlignment="1">
      <alignment horizontal="center" vertical="center" wrapText="1"/>
    </xf>
    <xf numFmtId="181" fontId="58" fillId="40" borderId="31" xfId="0" applyNumberFormat="1" applyFont="1" applyFill="1" applyBorder="1" applyAlignment="1">
      <alignment horizontal="center" vertical="center" wrapText="1"/>
    </xf>
    <xf numFmtId="173" fontId="58" fillId="6" borderId="33" xfId="0" applyNumberFormat="1" applyFont="1" applyFill="1" applyBorder="1" applyAlignment="1">
      <alignment horizontal="center" vertical="center" wrapText="1"/>
    </xf>
    <xf numFmtId="173" fontId="58" fillId="6" borderId="40" xfId="0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left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8" xfId="0" applyFont="1" applyFill="1" applyBorder="1" applyAlignment="1" applyProtection="1">
      <alignment horizontal="center" vertical="center" wrapText="1"/>
      <protection locked="0"/>
    </xf>
    <xf numFmtId="49" fontId="58" fillId="0" borderId="3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left" vertical="center"/>
    </xf>
    <xf numFmtId="173" fontId="58" fillId="0" borderId="25" xfId="0" applyNumberFormat="1" applyFont="1" applyFill="1" applyBorder="1" applyAlignment="1">
      <alignment horizontal="center" vertical="center" wrapText="1"/>
    </xf>
    <xf numFmtId="173" fontId="54" fillId="6" borderId="33" xfId="0" applyNumberFormat="1" applyFont="1" applyFill="1" applyBorder="1" applyAlignment="1">
      <alignment horizontal="center" vertical="center" wrapText="1"/>
    </xf>
    <xf numFmtId="173" fontId="54" fillId="6" borderId="40" xfId="0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 applyProtection="1">
      <alignment horizontal="left" vertical="center" wrapText="1"/>
      <protection locked="0"/>
    </xf>
    <xf numFmtId="49" fontId="58" fillId="0" borderId="28" xfId="0" applyNumberFormat="1" applyFont="1" applyFill="1" applyBorder="1" applyAlignment="1">
      <alignment horizontal="center" vertical="center"/>
    </xf>
    <xf numFmtId="182" fontId="58" fillId="6" borderId="28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173" fontId="54" fillId="0" borderId="3" xfId="0" applyNumberFormat="1" applyFont="1" applyFill="1" applyBorder="1" applyAlignment="1">
      <alignment vertical="center" wrapText="1"/>
    </xf>
    <xf numFmtId="4" fontId="54" fillId="0" borderId="3" xfId="0" applyNumberFormat="1" applyFont="1" applyFill="1" applyBorder="1" applyAlignment="1">
      <alignment horizontal="center" vertical="center" wrapText="1"/>
    </xf>
    <xf numFmtId="181" fontId="54" fillId="0" borderId="25" xfId="0" applyNumberFormat="1" applyFont="1" applyFill="1" applyBorder="1" applyAlignment="1">
      <alignment horizontal="center" vertical="center" wrapText="1"/>
    </xf>
    <xf numFmtId="181" fontId="54" fillId="40" borderId="33" xfId="0" applyNumberFormat="1" applyFont="1" applyFill="1" applyBorder="1" applyAlignment="1">
      <alignment horizontal="center" vertical="center" wrapText="1"/>
    </xf>
    <xf numFmtId="0" fontId="58" fillId="40" borderId="30" xfId="0" applyFont="1" applyFill="1" applyBorder="1" applyAlignment="1" applyProtection="1">
      <alignment horizontal="left" vertical="center" wrapText="1"/>
      <protection locked="0"/>
    </xf>
    <xf numFmtId="181" fontId="58" fillId="14" borderId="3" xfId="0" applyNumberFormat="1" applyFont="1" applyFill="1" applyBorder="1" applyAlignment="1">
      <alignment horizontal="center" vertical="center" wrapText="1"/>
    </xf>
    <xf numFmtId="0" fontId="60" fillId="40" borderId="30" xfId="0" applyFont="1" applyFill="1" applyBorder="1" applyAlignment="1">
      <alignment horizontal="left" vertical="center" wrapText="1"/>
    </xf>
    <xf numFmtId="49" fontId="60" fillId="40" borderId="3" xfId="0" applyNumberFormat="1" applyFont="1" applyFill="1" applyBorder="1" applyAlignment="1">
      <alignment horizontal="center" vertical="center"/>
    </xf>
    <xf numFmtId="181" fontId="60" fillId="40" borderId="3" xfId="0" applyNumberFormat="1" applyFont="1" applyFill="1" applyBorder="1" applyAlignment="1">
      <alignment horizontal="center" vertical="center" wrapText="1"/>
    </xf>
    <xf numFmtId="183" fontId="60" fillId="40" borderId="3" xfId="0" applyNumberFormat="1" applyFont="1" applyFill="1" applyBorder="1" applyAlignment="1">
      <alignment horizontal="center" vertical="center" wrapText="1"/>
    </xf>
    <xf numFmtId="0" fontId="57" fillId="40" borderId="0" xfId="0" applyFont="1" applyFill="1" applyBorder="1" applyAlignment="1">
      <alignment vertical="center"/>
    </xf>
    <xf numFmtId="183" fontId="60" fillId="0" borderId="3" xfId="0" applyNumberFormat="1" applyFont="1" applyFill="1" applyBorder="1" applyAlignment="1">
      <alignment horizontal="center" vertical="center" wrapText="1"/>
    </xf>
    <xf numFmtId="181" fontId="60" fillId="40" borderId="31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left" vertical="center" wrapText="1"/>
    </xf>
    <xf numFmtId="49" fontId="54" fillId="0" borderId="25" xfId="0" applyNumberFormat="1" applyFont="1" applyFill="1" applyBorder="1" applyAlignment="1">
      <alignment horizontal="center" vertical="center"/>
    </xf>
    <xf numFmtId="183" fontId="54" fillId="0" borderId="25" xfId="0" applyNumberFormat="1" applyFont="1" applyFill="1" applyBorder="1" applyAlignment="1">
      <alignment horizontal="center" vertical="center" wrapText="1"/>
    </xf>
    <xf numFmtId="183" fontId="54" fillId="40" borderId="25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173" fontId="54" fillId="0" borderId="0" xfId="0" applyNumberFormat="1" applyFont="1" applyFill="1" applyBorder="1" applyAlignment="1">
      <alignment horizontal="center" vertical="center" wrapText="1"/>
    </xf>
    <xf numFmtId="173" fontId="60" fillId="0" borderId="0" xfId="0" applyNumberFormat="1" applyFont="1" applyFill="1" applyBorder="1" applyAlignment="1">
      <alignment horizontal="center" vertical="center" wrapText="1"/>
    </xf>
    <xf numFmtId="183" fontId="60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184" fontId="54" fillId="40" borderId="3" xfId="0" applyNumberFormat="1" applyFont="1" applyFill="1" applyBorder="1" applyAlignment="1">
      <alignment horizontal="center" vertical="center" wrapText="1"/>
    </xf>
    <xf numFmtId="184" fontId="54" fillId="6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/>
    </xf>
    <xf numFmtId="184" fontId="54" fillId="41" borderId="3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41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3" xfId="0" applyFont="1" applyFill="1" applyBorder="1" applyAlignment="1">
      <alignment horizontal="left" vertical="center" wrapText="1"/>
    </xf>
    <xf numFmtId="2" fontId="58" fillId="0" borderId="3" xfId="0" applyNumberFormat="1" applyFont="1" applyFill="1" applyBorder="1" applyAlignment="1">
      <alignment horizontal="left" vertical="center" wrapText="1"/>
    </xf>
    <xf numFmtId="1" fontId="58" fillId="0" borderId="3" xfId="0" applyNumberFormat="1" applyFont="1" applyFill="1" applyBorder="1" applyAlignment="1">
      <alignment horizontal="center" vertical="center"/>
    </xf>
    <xf numFmtId="184" fontId="58" fillId="0" borderId="3" xfId="0" applyNumberFormat="1" applyFont="1" applyFill="1" applyBorder="1" applyAlignment="1">
      <alignment horizontal="center" vertical="center" wrapText="1"/>
    </xf>
    <xf numFmtId="184" fontId="56" fillId="0" borderId="3" xfId="0" applyNumberFormat="1" applyFont="1" applyFill="1" applyBorder="1" applyAlignment="1">
      <alignment horizontal="center" vertical="center" wrapText="1"/>
    </xf>
    <xf numFmtId="2" fontId="58" fillId="0" borderId="3" xfId="0" applyNumberFormat="1" applyFont="1" applyFill="1" applyBorder="1" applyAlignment="1">
      <alignment horizontal="center" vertical="center" wrapText="1"/>
    </xf>
    <xf numFmtId="2" fontId="58" fillId="0" borderId="3" xfId="345" applyNumberFormat="1" applyFont="1" applyFill="1" applyBorder="1" applyAlignment="1" applyProtection="1">
      <alignment horizontal="right" vertical="center" wrapText="1"/>
      <protection/>
    </xf>
    <xf numFmtId="2" fontId="54" fillId="0" borderId="3" xfId="0" applyNumberFormat="1" applyFont="1" applyFill="1" applyBorder="1" applyAlignment="1">
      <alignment horizontal="left" vertical="center" wrapText="1"/>
    </xf>
    <xf numFmtId="180" fontId="58" fillId="6" borderId="3" xfId="0" applyNumberFormat="1" applyFont="1" applyFill="1" applyBorder="1" applyAlignment="1">
      <alignment horizontal="center" vertical="center" wrapText="1"/>
    </xf>
    <xf numFmtId="180" fontId="56" fillId="6" borderId="3" xfId="0" applyNumberFormat="1" applyFont="1" applyFill="1" applyBorder="1" applyAlignment="1">
      <alignment horizontal="center" vertical="center" wrapText="1"/>
    </xf>
    <xf numFmtId="180" fontId="58" fillId="0" borderId="3" xfId="0" applyNumberFormat="1" applyFont="1" applyFill="1" applyBorder="1" applyAlignment="1">
      <alignment horizontal="center" vertical="center" wrapText="1"/>
    </xf>
    <xf numFmtId="2" fontId="54" fillId="40" borderId="3" xfId="0" applyNumberFormat="1" applyFont="1" applyFill="1" applyBorder="1" applyAlignment="1">
      <alignment horizontal="left" vertical="center" wrapText="1"/>
    </xf>
    <xf numFmtId="1" fontId="54" fillId="0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2" fontId="54" fillId="0" borderId="3" xfId="0" applyNumberFormat="1" applyFont="1" applyFill="1" applyBorder="1" applyAlignment="1">
      <alignment horizontal="center" vertical="center" wrapText="1"/>
    </xf>
    <xf numFmtId="2" fontId="54" fillId="0" borderId="3" xfId="345" applyNumberFormat="1" applyFont="1" applyFill="1" applyBorder="1" applyAlignment="1" applyProtection="1">
      <alignment horizontal="right" vertical="center" wrapText="1"/>
      <protection/>
    </xf>
    <xf numFmtId="1" fontId="58" fillId="0" borderId="3" xfId="0" applyNumberFormat="1" applyFont="1" applyFill="1" applyBorder="1" applyAlignment="1">
      <alignment horizontal="center" vertical="center" wrapText="1"/>
    </xf>
    <xf numFmtId="0" fontId="60" fillId="40" borderId="3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center" vertical="center" wrapText="1"/>
    </xf>
    <xf numFmtId="180" fontId="54" fillId="40" borderId="3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 wrapText="1"/>
    </xf>
    <xf numFmtId="1" fontId="54" fillId="0" borderId="3" xfId="0" applyNumberFormat="1" applyFont="1" applyFill="1" applyBorder="1" applyAlignment="1">
      <alignment horizontal="center" vertical="center"/>
    </xf>
    <xf numFmtId="180" fontId="56" fillId="0" borderId="3" xfId="0" applyNumberFormat="1" applyFont="1" applyFill="1" applyBorder="1" applyAlignment="1">
      <alignment horizontal="center" vertical="center" wrapText="1"/>
    </xf>
    <xf numFmtId="180" fontId="64" fillId="0" borderId="3" xfId="0" applyNumberFormat="1" applyFont="1" applyFill="1" applyBorder="1" applyAlignment="1">
      <alignment horizontal="center" vertical="center" wrapText="1"/>
    </xf>
    <xf numFmtId="184" fontId="58" fillId="6" borderId="3" xfId="0" applyNumberFormat="1" applyFont="1" applyFill="1" applyBorder="1" applyAlignment="1">
      <alignment horizontal="center" vertical="center" wrapText="1"/>
    </xf>
    <xf numFmtId="184" fontId="56" fillId="14" borderId="3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184" fontId="65" fillId="0" borderId="3" xfId="0" applyNumberFormat="1" applyFont="1" applyFill="1" applyBorder="1" applyAlignment="1">
      <alignment horizontal="center" vertical="center" wrapText="1"/>
    </xf>
    <xf numFmtId="184" fontId="64" fillId="0" borderId="3" xfId="0" applyNumberFormat="1" applyFont="1" applyFill="1" applyBorder="1" applyAlignment="1">
      <alignment horizontal="center" vertical="center" wrapText="1"/>
    </xf>
    <xf numFmtId="2" fontId="58" fillId="0" borderId="3" xfId="0" applyNumberFormat="1" applyFont="1" applyFill="1" applyBorder="1" applyAlignment="1">
      <alignment horizontal="left" vertical="center" wrapText="1" shrinkToFit="1"/>
    </xf>
    <xf numFmtId="0" fontId="60" fillId="0" borderId="3" xfId="0" applyFont="1" applyFill="1" applyBorder="1" applyAlignment="1">
      <alignment vertical="center"/>
    </xf>
    <xf numFmtId="180" fontId="65" fillId="0" borderId="3" xfId="0" applyNumberFormat="1" applyFont="1" applyFill="1" applyBorder="1" applyAlignment="1">
      <alignment horizontal="center" vertical="center" wrapText="1"/>
    </xf>
    <xf numFmtId="0" fontId="60" fillId="40" borderId="42" xfId="288" applyFont="1" applyFill="1" applyBorder="1" applyAlignment="1">
      <alignment wrapText="1"/>
      <protection/>
    </xf>
    <xf numFmtId="0" fontId="60" fillId="40" borderId="43" xfId="288" applyFont="1" applyFill="1" applyBorder="1" applyAlignment="1">
      <alignment wrapText="1"/>
      <protection/>
    </xf>
    <xf numFmtId="0" fontId="58" fillId="6" borderId="3" xfId="0" applyFont="1" applyFill="1" applyBorder="1" applyAlignment="1">
      <alignment horizontal="center" vertical="center" wrapText="1"/>
    </xf>
    <xf numFmtId="185" fontId="58" fillId="6" borderId="3" xfId="0" applyNumberFormat="1" applyFont="1" applyFill="1" applyBorder="1" applyAlignment="1">
      <alignment horizontal="center" vertical="center" wrapText="1"/>
    </xf>
    <xf numFmtId="180" fontId="54" fillId="41" borderId="3" xfId="0" applyNumberFormat="1" applyFont="1" applyFill="1" applyBorder="1" applyAlignment="1">
      <alignment horizontal="center" vertical="center" wrapText="1"/>
    </xf>
    <xf numFmtId="2" fontId="58" fillId="40" borderId="3" xfId="0" applyNumberFormat="1" applyFont="1" applyFill="1" applyBorder="1" applyAlignment="1">
      <alignment horizontal="left" vertical="center" wrapText="1"/>
    </xf>
    <xf numFmtId="2" fontId="58" fillId="6" borderId="3" xfId="0" applyNumberFormat="1" applyFont="1" applyFill="1" applyBorder="1" applyAlignment="1">
      <alignment horizontal="center" vertical="center" wrapText="1"/>
    </xf>
    <xf numFmtId="1" fontId="58" fillId="0" borderId="3" xfId="0" applyNumberFormat="1" applyFont="1" applyFill="1" applyBorder="1" applyAlignment="1">
      <alignment horizontal="left" vertical="center" wrapText="1"/>
    </xf>
    <xf numFmtId="186" fontId="58" fillId="0" borderId="3" xfId="0" applyNumberFormat="1" applyFont="1" applyFill="1" applyBorder="1" applyAlignment="1">
      <alignment horizontal="left" vertical="center" wrapText="1"/>
    </xf>
    <xf numFmtId="1" fontId="54" fillId="0" borderId="3" xfId="0" applyNumberFormat="1" applyFont="1" applyFill="1" applyBorder="1" applyAlignment="1">
      <alignment horizontal="center"/>
    </xf>
    <xf numFmtId="1" fontId="58" fillId="0" borderId="3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83" fontId="60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296" applyFont="1" applyFill="1" applyBorder="1" applyAlignment="1">
      <alignment vertical="center"/>
      <protection/>
    </xf>
    <xf numFmtId="0" fontId="54" fillId="0" borderId="0" xfId="296" applyFont="1" applyFill="1" applyBorder="1" applyAlignment="1">
      <alignment horizontal="center" vertical="center"/>
      <protection/>
    </xf>
    <xf numFmtId="0" fontId="58" fillId="0" borderId="0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 wrapText="1"/>
      <protection/>
    </xf>
    <xf numFmtId="0" fontId="58" fillId="0" borderId="3" xfId="296" applyFont="1" applyFill="1" applyBorder="1" applyAlignment="1">
      <alignment horizontal="left" vertical="center" wrapText="1"/>
      <protection/>
    </xf>
    <xf numFmtId="0" fontId="58" fillId="0" borderId="3" xfId="296" applyFont="1" applyFill="1" applyBorder="1" applyAlignment="1">
      <alignment horizontal="center" vertical="center" wrapText="1"/>
      <protection/>
    </xf>
    <xf numFmtId="186" fontId="58" fillId="6" borderId="3" xfId="296" applyNumberFormat="1" applyFont="1" applyFill="1" applyBorder="1" applyAlignment="1">
      <alignment horizontal="center" vertical="center" wrapText="1"/>
      <protection/>
    </xf>
    <xf numFmtId="187" fontId="58" fillId="6" borderId="3" xfId="296" applyNumberFormat="1" applyFont="1" applyFill="1" applyBorder="1" applyAlignment="1">
      <alignment horizontal="center" vertical="center" wrapText="1"/>
      <protection/>
    </xf>
    <xf numFmtId="185" fontId="58" fillId="6" borderId="3" xfId="296" applyNumberFormat="1" applyFont="1" applyFill="1" applyBorder="1" applyAlignment="1">
      <alignment horizontal="center" vertical="center" wrapText="1"/>
      <protection/>
    </xf>
    <xf numFmtId="173" fontId="58" fillId="0" borderId="3" xfId="296" applyNumberFormat="1" applyFont="1" applyFill="1" applyBorder="1" applyAlignment="1">
      <alignment horizontal="center" vertical="center" wrapText="1"/>
      <protection/>
    </xf>
    <xf numFmtId="0" fontId="58" fillId="0" borderId="3" xfId="296" applyFont="1" applyFill="1" applyBorder="1" applyAlignment="1">
      <alignment horizontal="right" vertical="center" wrapText="1"/>
      <protection/>
    </xf>
    <xf numFmtId="187" fontId="58" fillId="0" borderId="3" xfId="0" applyNumberFormat="1" applyFont="1" applyFill="1" applyBorder="1" applyAlignment="1">
      <alignment horizontal="center" vertical="center" wrapText="1"/>
    </xf>
    <xf numFmtId="0" fontId="54" fillId="0" borderId="3" xfId="296" applyFont="1" applyFill="1" applyBorder="1" applyAlignment="1">
      <alignment horizontal="left" vertical="center" wrapText="1"/>
      <protection/>
    </xf>
    <xf numFmtId="187" fontId="54" fillId="0" borderId="3" xfId="0" applyNumberFormat="1" applyFont="1" applyFill="1" applyBorder="1" applyAlignment="1">
      <alignment horizontal="center" vertical="center" wrapText="1"/>
    </xf>
    <xf numFmtId="173" fontId="54" fillId="0" borderId="3" xfId="296" applyNumberFormat="1" applyFont="1" applyFill="1" applyBorder="1" applyAlignment="1">
      <alignment horizontal="center" vertical="center" wrapText="1"/>
      <protection/>
    </xf>
    <xf numFmtId="0" fontId="54" fillId="0" borderId="3" xfId="296" applyFont="1" applyFill="1" applyBorder="1" applyAlignment="1">
      <alignment horizontal="right" vertical="center" wrapText="1"/>
      <protection/>
    </xf>
    <xf numFmtId="187" fontId="58" fillId="6" borderId="3" xfId="0" applyNumberFormat="1" applyFont="1" applyFill="1" applyBorder="1" applyAlignment="1">
      <alignment horizontal="center" vertical="center" wrapText="1"/>
    </xf>
    <xf numFmtId="187" fontId="54" fillId="41" borderId="3" xfId="0" applyNumberFormat="1" applyFont="1" applyFill="1" applyBorder="1" applyAlignment="1">
      <alignment horizontal="center" vertical="center" wrapText="1"/>
    </xf>
    <xf numFmtId="0" fontId="58" fillId="0" borderId="0" xfId="296" applyFont="1" applyFill="1" applyBorder="1" applyAlignment="1">
      <alignment vertical="center"/>
      <protection/>
    </xf>
    <xf numFmtId="185" fontId="54" fillId="0" borderId="3" xfId="0" applyNumberFormat="1" applyFont="1" applyFill="1" applyBorder="1" applyAlignment="1">
      <alignment horizontal="center" vertical="center" wrapText="1"/>
    </xf>
    <xf numFmtId="186" fontId="58" fillId="6" borderId="3" xfId="0" applyNumberFormat="1" applyFont="1" applyFill="1" applyBorder="1" applyAlignment="1">
      <alignment horizontal="center" vertical="center" wrapText="1"/>
    </xf>
    <xf numFmtId="186" fontId="58" fillId="0" borderId="3" xfId="0" applyNumberFormat="1" applyFont="1" applyFill="1" applyBorder="1" applyAlignment="1">
      <alignment horizontal="center" vertical="center" wrapText="1"/>
    </xf>
    <xf numFmtId="184" fontId="58" fillId="0" borderId="3" xfId="345" applyNumberFormat="1" applyFont="1" applyFill="1" applyBorder="1" applyAlignment="1" applyProtection="1">
      <alignment horizontal="right" vertical="center" wrapText="1"/>
      <protection/>
    </xf>
    <xf numFmtId="186" fontId="54" fillId="0" borderId="3" xfId="0" applyNumberFormat="1" applyFont="1" applyFill="1" applyBorder="1" applyAlignment="1">
      <alignment horizontal="center" vertical="center" wrapText="1"/>
    </xf>
    <xf numFmtId="184" fontId="54" fillId="0" borderId="3" xfId="345" applyNumberFormat="1" applyFont="1" applyFill="1" applyBorder="1" applyAlignment="1" applyProtection="1">
      <alignment horizontal="right" vertical="center" wrapText="1"/>
      <protection/>
    </xf>
    <xf numFmtId="0" fontId="58" fillId="0" borderId="3" xfId="296" applyFont="1" applyFill="1" applyBorder="1" applyAlignment="1">
      <alignment horizontal="center" vertical="center"/>
      <protection/>
    </xf>
    <xf numFmtId="0" fontId="54" fillId="0" borderId="0" xfId="296" applyFont="1" applyFill="1" applyBorder="1" applyAlignment="1">
      <alignment horizontal="left" vertical="center" wrapText="1"/>
      <protection/>
    </xf>
    <xf numFmtId="183" fontId="54" fillId="0" borderId="0" xfId="0" applyNumberFormat="1" applyFont="1" applyFill="1" applyBorder="1" applyAlignment="1">
      <alignment vertical="center" wrapText="1"/>
    </xf>
    <xf numFmtId="0" fontId="54" fillId="0" borderId="22" xfId="0" applyFont="1" applyFill="1" applyBorder="1" applyAlignment="1">
      <alignment horizontal="center" vertical="center" wrapText="1" shrinkToFit="1"/>
    </xf>
    <xf numFmtId="0" fontId="58" fillId="40" borderId="44" xfId="296" applyFont="1" applyFill="1" applyBorder="1" applyAlignment="1">
      <alignment horizontal="left" vertical="center" wrapText="1"/>
      <protection/>
    </xf>
    <xf numFmtId="0" fontId="58" fillId="0" borderId="45" xfId="296" applyFont="1" applyFill="1" applyBorder="1" applyAlignment="1">
      <alignment horizontal="left" vertical="center" wrapText="1"/>
      <protection/>
    </xf>
    <xf numFmtId="0" fontId="58" fillId="0" borderId="46" xfId="296" applyFont="1" applyFill="1" applyBorder="1" applyAlignment="1">
      <alignment horizontal="left" vertical="center" wrapText="1"/>
      <protection/>
    </xf>
    <xf numFmtId="0" fontId="58" fillId="0" borderId="31" xfId="0" applyFont="1" applyFill="1" applyBorder="1" applyAlignment="1">
      <alignment horizontal="left" vertical="center" wrapText="1"/>
    </xf>
    <xf numFmtId="0" fontId="58" fillId="0" borderId="31" xfId="0" applyFont="1" applyFill="1" applyBorder="1" applyAlignment="1">
      <alignment horizontal="center" vertical="center"/>
    </xf>
    <xf numFmtId="186" fontId="58" fillId="0" borderId="3" xfId="345" applyNumberFormat="1" applyFont="1" applyFill="1" applyBorder="1" applyAlignment="1" applyProtection="1">
      <alignment horizontal="right" vertical="center" wrapText="1"/>
      <protection/>
    </xf>
    <xf numFmtId="0" fontId="66" fillId="0" borderId="0" xfId="296" applyFont="1" applyFill="1">
      <alignment/>
      <protection/>
    </xf>
    <xf numFmtId="0" fontId="58" fillId="40" borderId="3" xfId="0" applyFont="1" applyFill="1" applyBorder="1" applyAlignment="1">
      <alignment horizontal="left" vertical="center" wrapText="1"/>
    </xf>
    <xf numFmtId="186" fontId="54" fillId="0" borderId="3" xfId="345" applyNumberFormat="1" applyFont="1" applyFill="1" applyBorder="1" applyAlignment="1" applyProtection="1">
      <alignment horizontal="right" vertical="center" wrapText="1"/>
      <protection/>
    </xf>
    <xf numFmtId="0" fontId="58" fillId="40" borderId="3" xfId="0" applyFont="1" applyFill="1" applyBorder="1" applyAlignment="1">
      <alignment horizontal="center" vertical="center" wrapText="1"/>
    </xf>
    <xf numFmtId="0" fontId="54" fillId="41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top" wrapText="1"/>
    </xf>
    <xf numFmtId="180" fontId="58" fillId="14" borderId="3" xfId="0" applyNumberFormat="1" applyFont="1" applyFill="1" applyBorder="1" applyAlignment="1">
      <alignment horizontal="center" vertical="center" wrapText="1"/>
    </xf>
    <xf numFmtId="186" fontId="54" fillId="14" borderId="3" xfId="0" applyNumberFormat="1" applyFont="1" applyFill="1" applyBorder="1" applyAlignment="1">
      <alignment horizontal="center" vertical="center" wrapText="1"/>
    </xf>
    <xf numFmtId="186" fontId="54" fillId="14" borderId="3" xfId="345" applyNumberFormat="1" applyFont="1" applyFill="1" applyBorder="1" applyAlignment="1" applyProtection="1">
      <alignment horizontal="right" vertical="center" wrapText="1"/>
      <protection/>
    </xf>
    <xf numFmtId="0" fontId="58" fillId="0" borderId="22" xfId="296" applyFont="1" applyFill="1" applyBorder="1" applyAlignment="1">
      <alignment horizontal="left" vertical="center" wrapText="1"/>
      <protection/>
    </xf>
    <xf numFmtId="0" fontId="58" fillId="0" borderId="22" xfId="0" applyFont="1" applyFill="1" applyBorder="1" applyAlignment="1">
      <alignment horizontal="center" vertical="center"/>
    </xf>
    <xf numFmtId="0" fontId="58" fillId="6" borderId="22" xfId="0" applyFont="1" applyFill="1" applyBorder="1" applyAlignment="1">
      <alignment horizontal="center" vertical="center" wrapText="1"/>
    </xf>
    <xf numFmtId="186" fontId="58" fillId="0" borderId="22" xfId="0" applyNumberFormat="1" applyFont="1" applyFill="1" applyBorder="1" applyAlignment="1">
      <alignment horizontal="center" vertical="center" wrapText="1"/>
    </xf>
    <xf numFmtId="186" fontId="58" fillId="0" borderId="22" xfId="345" applyNumberFormat="1" applyFont="1" applyFill="1" applyBorder="1" applyAlignment="1" applyProtection="1">
      <alignment horizontal="right" vertical="center" wrapText="1"/>
      <protection/>
    </xf>
    <xf numFmtId="173" fontId="54" fillId="0" borderId="45" xfId="0" applyNumberFormat="1" applyFont="1" applyFill="1" applyBorder="1" applyAlignment="1">
      <alignment horizontal="center" vertical="center" wrapText="1"/>
    </xf>
    <xf numFmtId="184" fontId="54" fillId="0" borderId="46" xfId="345" applyNumberFormat="1" applyFont="1" applyFill="1" applyBorder="1" applyAlignment="1" applyProtection="1">
      <alignment horizontal="right" vertical="center" wrapText="1"/>
      <protection/>
    </xf>
    <xf numFmtId="0" fontId="58" fillId="6" borderId="31" xfId="0" applyFont="1" applyFill="1" applyBorder="1" applyAlignment="1">
      <alignment horizontal="center" vertical="center" wrapText="1"/>
    </xf>
    <xf numFmtId="186" fontId="58" fillId="0" borderId="31" xfId="0" applyNumberFormat="1" applyFont="1" applyFill="1" applyBorder="1" applyAlignment="1">
      <alignment horizontal="center" vertical="center" wrapText="1"/>
    </xf>
    <xf numFmtId="186" fontId="58" fillId="0" borderId="31" xfId="345" applyNumberFormat="1" applyFont="1" applyFill="1" applyBorder="1" applyAlignment="1" applyProtection="1">
      <alignment horizontal="right" vertical="center" wrapText="1"/>
      <protection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54" fillId="6" borderId="3" xfId="0" applyFont="1" applyFill="1" applyBorder="1" applyAlignment="1">
      <alignment horizontal="center" vertical="center" wrapText="1"/>
    </xf>
    <xf numFmtId="180" fontId="54" fillId="6" borderId="3" xfId="0" applyNumberFormat="1" applyFont="1" applyFill="1" applyBorder="1" applyAlignment="1">
      <alignment horizontal="center" vertical="center" wrapText="1"/>
    </xf>
    <xf numFmtId="184" fontId="54" fillId="0" borderId="0" xfId="345" applyNumberFormat="1" applyFont="1" applyFill="1" applyBorder="1" applyAlignment="1" applyProtection="1">
      <alignment horizontal="right" vertical="center" wrapText="1"/>
      <protection/>
    </xf>
    <xf numFmtId="0" fontId="58" fillId="0" borderId="3" xfId="0" applyNumberFormat="1" applyFont="1" applyFill="1" applyBorder="1" applyAlignment="1">
      <alignment horizontal="center" vertical="center"/>
    </xf>
    <xf numFmtId="0" fontId="54" fillId="0" borderId="3" xfId="0" applyNumberFormat="1" applyFont="1" applyFill="1" applyBorder="1" applyAlignment="1">
      <alignment horizontal="center" vertical="center"/>
    </xf>
    <xf numFmtId="183" fontId="67" fillId="41" borderId="3" xfId="0" applyNumberFormat="1" applyFont="1" applyFill="1" applyBorder="1" applyAlignment="1">
      <alignment horizontal="center" vertical="center" wrapText="1"/>
    </xf>
    <xf numFmtId="183" fontId="60" fillId="0" borderId="0" xfId="0" applyNumberFormat="1" applyFont="1" applyFill="1" applyBorder="1" applyAlignment="1">
      <alignment vertical="center"/>
    </xf>
    <xf numFmtId="0" fontId="58" fillId="0" borderId="0" xfId="296" applyFont="1" applyFill="1" applyBorder="1" applyAlignment="1">
      <alignment horizontal="center" vertical="center" wrapText="1"/>
      <protection/>
    </xf>
    <xf numFmtId="3" fontId="54" fillId="0" borderId="3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vertical="center"/>
    </xf>
    <xf numFmtId="188" fontId="58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54" fillId="0" borderId="21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3" fontId="67" fillId="0" borderId="3" xfId="0" applyNumberFormat="1" applyFont="1" applyFill="1" applyBorder="1" applyAlignment="1">
      <alignment horizontal="center" vertical="center" wrapText="1" shrinkToFit="1"/>
    </xf>
    <xf numFmtId="3" fontId="67" fillId="0" borderId="3" xfId="0" applyNumberFormat="1" applyFont="1" applyFill="1" applyBorder="1" applyAlignment="1">
      <alignment horizontal="center" vertical="center" wrapText="1"/>
    </xf>
    <xf numFmtId="0" fontId="67" fillId="0" borderId="3" xfId="0" applyNumberFormat="1" applyFont="1" applyFill="1" applyBorder="1" applyAlignment="1">
      <alignment horizontal="center" vertical="center" wrapText="1" shrinkToFit="1"/>
    </xf>
    <xf numFmtId="188" fontId="67" fillId="0" borderId="3" xfId="0" applyNumberFormat="1" applyFont="1" applyFill="1" applyBorder="1" applyAlignment="1">
      <alignment horizontal="center" vertical="center" wrapText="1"/>
    </xf>
    <xf numFmtId="183" fontId="67" fillId="0" borderId="3" xfId="0" applyNumberFormat="1" applyFont="1" applyFill="1" applyBorder="1" applyAlignment="1">
      <alignment horizontal="right" vertical="center" wrapText="1"/>
    </xf>
    <xf numFmtId="189" fontId="67" fillId="0" borderId="3" xfId="0" applyNumberFormat="1" applyFont="1" applyFill="1" applyBorder="1" applyAlignment="1">
      <alignment horizontal="center" vertical="center" wrapText="1"/>
    </xf>
    <xf numFmtId="189" fontId="67" fillId="0" borderId="3" xfId="0" applyNumberFormat="1" applyFont="1" applyFill="1" applyBorder="1" applyAlignment="1">
      <alignment horizontal="right" vertical="center" wrapText="1"/>
    </xf>
    <xf numFmtId="189" fontId="63" fillId="6" borderId="3" xfId="0" applyNumberFormat="1" applyFont="1" applyFill="1" applyBorder="1" applyAlignment="1">
      <alignment horizontal="center" vertical="center" wrapText="1"/>
    </xf>
    <xf numFmtId="189" fontId="68" fillId="40" borderId="3" xfId="0" applyNumberFormat="1" applyFont="1" applyFill="1" applyBorder="1" applyAlignment="1">
      <alignment horizontal="center" vertical="center" wrapText="1"/>
    </xf>
    <xf numFmtId="188" fontId="63" fillId="41" borderId="3" xfId="0" applyNumberFormat="1" applyFont="1" applyFill="1" applyBorder="1" applyAlignment="1">
      <alignment horizontal="center" vertical="center" wrapText="1"/>
    </xf>
    <xf numFmtId="188" fontId="63" fillId="0" borderId="3" xfId="0" applyNumberFormat="1" applyFont="1" applyFill="1" applyBorder="1" applyAlignment="1">
      <alignment horizontal="center" vertical="center" wrapText="1"/>
    </xf>
    <xf numFmtId="183" fontId="63" fillId="0" borderId="3" xfId="0" applyNumberFormat="1" applyFont="1" applyFill="1" applyBorder="1" applyAlignment="1">
      <alignment horizontal="right" vertical="center" wrapText="1"/>
    </xf>
    <xf numFmtId="189" fontId="63" fillId="41" borderId="3" xfId="0" applyNumberFormat="1" applyFont="1" applyFill="1" applyBorder="1" applyAlignment="1">
      <alignment horizontal="center" vertical="center" wrapText="1"/>
    </xf>
    <xf numFmtId="189" fontId="63" fillId="0" borderId="3" xfId="0" applyNumberFormat="1" applyFont="1" applyFill="1" applyBorder="1" applyAlignment="1">
      <alignment horizontal="center" vertical="center" wrapText="1"/>
    </xf>
    <xf numFmtId="189" fontId="63" fillId="0" borderId="3" xfId="0" applyNumberFormat="1" applyFont="1" applyFill="1" applyBorder="1" applyAlignment="1">
      <alignment horizontal="right" vertical="center" wrapText="1"/>
    </xf>
    <xf numFmtId="183" fontId="67" fillId="0" borderId="3" xfId="0" applyNumberFormat="1" applyFont="1" applyFill="1" applyBorder="1" applyAlignment="1">
      <alignment horizontal="center" vertical="center" wrapText="1"/>
    </xf>
    <xf numFmtId="189" fontId="67" fillId="41" borderId="3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/>
    </xf>
    <xf numFmtId="184" fontId="63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right" vertical="center"/>
    </xf>
    <xf numFmtId="184" fontId="58" fillId="0" borderId="0" xfId="0" applyNumberFormat="1" applyFont="1" applyFill="1" applyBorder="1" applyAlignment="1">
      <alignment horizontal="right" vertical="center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/>
    </xf>
    <xf numFmtId="184" fontId="56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58" fillId="0" borderId="47" xfId="0" applyFont="1" applyFill="1" applyBorder="1" applyAlignment="1">
      <alignment horizontal="center" vertical="center" wrapText="1"/>
    </xf>
    <xf numFmtId="183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/>
    </xf>
    <xf numFmtId="0" fontId="58" fillId="0" borderId="48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 applyProtection="1">
      <alignment horizontal="center" vertical="center" wrapText="1"/>
      <protection locked="0"/>
    </xf>
    <xf numFmtId="0" fontId="58" fillId="0" borderId="47" xfId="288" applyNumberFormat="1" applyFont="1" applyFill="1" applyBorder="1" applyAlignment="1">
      <alignment horizontal="center" vertical="center" wrapText="1"/>
      <protection/>
    </xf>
    <xf numFmtId="0" fontId="58" fillId="0" borderId="47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296" applyFont="1" applyFill="1" applyBorder="1" applyAlignment="1">
      <alignment horizontal="center" vertical="center"/>
      <protection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54" fillId="40" borderId="3" xfId="0" applyFont="1" applyFill="1" applyBorder="1" applyAlignment="1">
      <alignment horizontal="left" vertical="center" wrapText="1"/>
    </xf>
    <xf numFmtId="0" fontId="54" fillId="40" borderId="3" xfId="0" applyFont="1" applyFill="1" applyBorder="1" applyAlignment="1">
      <alignment horizontal="center" vertical="center" wrapText="1"/>
    </xf>
    <xf numFmtId="10" fontId="54" fillId="40" borderId="3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6" fillId="40" borderId="3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/>
    </xf>
    <xf numFmtId="2" fontId="54" fillId="0" borderId="3" xfId="0" applyNumberFormat="1" applyFont="1" applyFill="1" applyBorder="1" applyAlignment="1">
      <alignment horizontal="center" vertical="center" wrapText="1"/>
    </xf>
    <xf numFmtId="2" fontId="58" fillId="0" borderId="3" xfId="0" applyNumberFormat="1" applyFont="1" applyFill="1" applyBorder="1" applyAlignment="1">
      <alignment horizontal="center" vertical="center" wrapText="1"/>
    </xf>
    <xf numFmtId="2" fontId="54" fillId="0" borderId="3" xfId="0" applyNumberFormat="1" applyFont="1" applyFill="1" applyBorder="1" applyAlignment="1">
      <alignment horizontal="left" vertical="center"/>
    </xf>
    <xf numFmtId="2" fontId="54" fillId="0" borderId="3" xfId="0" applyNumberFormat="1" applyFont="1" applyFill="1" applyBorder="1" applyAlignment="1">
      <alignment horizontal="left" vertical="center" wrapText="1"/>
    </xf>
    <xf numFmtId="0" fontId="58" fillId="0" borderId="3" xfId="0" applyFont="1" applyFill="1" applyBorder="1" applyAlignment="1">
      <alignment horizontal="left" vertical="center" wrapText="1"/>
    </xf>
    <xf numFmtId="2" fontId="54" fillId="40" borderId="3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54" fillId="40" borderId="46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58" fillId="0" borderId="3" xfId="296" applyFont="1" applyFill="1" applyBorder="1" applyAlignment="1">
      <alignment horizontal="left" vertical="center" wrapText="1"/>
      <protection/>
    </xf>
    <xf numFmtId="0" fontId="58" fillId="0" borderId="0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 wrapText="1"/>
      <protection/>
    </xf>
    <xf numFmtId="0" fontId="54" fillId="0" borderId="3" xfId="0" applyFont="1" applyFill="1" applyBorder="1" applyAlignment="1">
      <alignment horizontal="center" vertical="center" wrapText="1" shrinkToFit="1"/>
    </xf>
    <xf numFmtId="0" fontId="58" fillId="0" borderId="3" xfId="296" applyFont="1" applyFill="1" applyBorder="1" applyAlignment="1">
      <alignment horizontal="center" vertical="center" wrapText="1"/>
      <protection/>
    </xf>
    <xf numFmtId="0" fontId="58" fillId="0" borderId="0" xfId="296" applyFont="1" applyFill="1" applyBorder="1" applyAlignment="1">
      <alignment horizontal="center" vertical="center" wrapText="1"/>
      <protection/>
    </xf>
    <xf numFmtId="183" fontId="67" fillId="41" borderId="3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left" vertical="center" wrapText="1"/>
    </xf>
    <xf numFmtId="184" fontId="67" fillId="0" borderId="3" xfId="0" applyNumberFormat="1" applyFont="1" applyFill="1" applyBorder="1" applyAlignment="1">
      <alignment horizontal="center" vertical="center" wrapText="1"/>
    </xf>
    <xf numFmtId="184" fontId="67" fillId="0" borderId="3" xfId="345" applyNumberFormat="1" applyFont="1" applyFill="1" applyBorder="1" applyAlignment="1" applyProtection="1">
      <alignment horizontal="center" vertical="center" wrapText="1"/>
      <protection/>
    </xf>
    <xf numFmtId="186" fontId="67" fillId="41" borderId="3" xfId="0" applyNumberFormat="1" applyFont="1" applyFill="1" applyBorder="1" applyAlignment="1">
      <alignment horizontal="center" vertical="center" wrapText="1"/>
    </xf>
    <xf numFmtId="0" fontId="67" fillId="41" borderId="3" xfId="0" applyFont="1" applyFill="1" applyBorder="1" applyAlignment="1">
      <alignment horizontal="center" vertical="center" wrapText="1"/>
    </xf>
    <xf numFmtId="184" fontId="63" fillId="6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63" fillId="6" borderId="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188" fontId="58" fillId="41" borderId="3" xfId="0" applyNumberFormat="1" applyFont="1" applyFill="1" applyBorder="1" applyAlignment="1">
      <alignment horizontal="center" vertical="center" wrapText="1"/>
    </xf>
    <xf numFmtId="3" fontId="58" fillId="0" borderId="3" xfId="0" applyNumberFormat="1" applyFont="1" applyBorder="1" applyAlignment="1">
      <alignment horizontal="left" vertical="center" wrapText="1"/>
    </xf>
    <xf numFmtId="3" fontId="58" fillId="0" borderId="3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184" fontId="56" fillId="0" borderId="21" xfId="0" applyNumberFormat="1" applyFont="1" applyFill="1" applyBorder="1" applyAlignment="1">
      <alignment horizontal="center" vertical="center"/>
    </xf>
    <xf numFmtId="0" fontId="58" fillId="0" borderId="3" xfId="0" applyFont="1" applyBorder="1" applyAlignment="1">
      <alignment horizontal="left"/>
    </xf>
    <xf numFmtId="188" fontId="54" fillId="41" borderId="3" xfId="0" applyNumberFormat="1" applyFont="1" applyFill="1" applyBorder="1" applyAlignment="1">
      <alignment horizontal="center" vertical="center" wrapText="1"/>
    </xf>
    <xf numFmtId="188" fontId="54" fillId="0" borderId="3" xfId="0" applyNumberFormat="1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left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69" fillId="0" borderId="3" xfId="0" applyFont="1" applyBorder="1" applyAlignment="1">
      <alignment horizontal="center" vertical="center" wrapText="1"/>
    </xf>
    <xf numFmtId="0" fontId="67" fillId="0" borderId="44" xfId="0" applyNumberFormat="1" applyFont="1" applyFill="1" applyBorder="1" applyAlignment="1">
      <alignment horizontal="left" vertical="center" wrapText="1" shrinkToFit="1"/>
    </xf>
    <xf numFmtId="0" fontId="67" fillId="0" borderId="3" xfId="0" applyNumberFormat="1" applyFont="1" applyFill="1" applyBorder="1" applyAlignment="1">
      <alignment horizontal="left" vertical="center" wrapText="1" shrinkToFit="1"/>
    </xf>
    <xf numFmtId="0" fontId="63" fillId="0" borderId="44" xfId="0" applyNumberFormat="1" applyFont="1" applyFill="1" applyBorder="1" applyAlignment="1">
      <alignment horizontal="left" vertical="center" wrapText="1" shrinkToFit="1"/>
    </xf>
    <xf numFmtId="2" fontId="67" fillId="0" borderId="3" xfId="0" applyNumberFormat="1" applyFont="1" applyFill="1" applyBorder="1" applyAlignment="1">
      <alignment horizontal="center" vertical="center" wrapText="1"/>
    </xf>
    <xf numFmtId="3" fontId="67" fillId="0" borderId="3" xfId="0" applyNumberFormat="1" applyFont="1" applyFill="1" applyBorder="1" applyAlignment="1">
      <alignment horizontal="center" vertical="center" wrapText="1" shrinkToFit="1"/>
    </xf>
    <xf numFmtId="0" fontId="62" fillId="0" borderId="21" xfId="0" applyFont="1" applyFill="1" applyBorder="1" applyAlignment="1">
      <alignment horizontal="right" vertical="center"/>
    </xf>
    <xf numFmtId="0" fontId="54" fillId="0" borderId="21" xfId="0" applyFont="1" applyFill="1" applyBorder="1" applyAlignment="1">
      <alignment horizontal="right" vertical="center"/>
    </xf>
    <xf numFmtId="0" fontId="67" fillId="0" borderId="3" xfId="0" applyFont="1" applyFill="1" applyBorder="1" applyAlignment="1">
      <alignment horizontal="center" vertical="center" wrapText="1" shrinkToFit="1"/>
    </xf>
    <xf numFmtId="0" fontId="67" fillId="0" borderId="44" xfId="0" applyFont="1" applyFill="1" applyBorder="1" applyAlignment="1">
      <alignment horizontal="center" vertical="center" wrapText="1" shrinkToFit="1"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 1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 1" xfId="137"/>
    <cellStyle name="Heading 1 1" xfId="138"/>
    <cellStyle name="Heading 2 1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 1" xfId="211"/>
    <cellStyle name="Normal 2" xfId="212"/>
    <cellStyle name="Normal_2005_03_15-Финансовый_БГ" xfId="213"/>
    <cellStyle name="Normal_GSE DCF_Model_31_07_09 final" xfId="214"/>
    <cellStyle name="Note 1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Плохой" xfId="336"/>
    <cellStyle name="Плохой 2" xfId="337"/>
    <cellStyle name="Плохой 3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iadna\Sum_p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10"/>
  <sheetViews>
    <sheetView tabSelected="1" view="pageBreakPreview" zoomScale="90" zoomScaleNormal="51" zoomScaleSheetLayoutView="90" zoomScalePageLayoutView="0" workbookViewId="0" topLeftCell="A25">
      <selection activeCell="A25" sqref="A25:H25"/>
    </sheetView>
  </sheetViews>
  <sheetFormatPr defaultColWidth="9.00390625" defaultRowHeight="12.75"/>
  <cols>
    <col min="1" max="1" width="86.125" style="1" customWidth="1"/>
    <col min="2" max="2" width="17.125" style="2" customWidth="1"/>
    <col min="3" max="6" width="30.75390625" style="2" customWidth="1"/>
    <col min="7" max="7" width="21.875" style="2" customWidth="1"/>
    <col min="8" max="8" width="18.375" style="2" customWidth="1"/>
    <col min="9" max="9" width="18.125" style="1" customWidth="1"/>
    <col min="10" max="10" width="9.625" style="1" customWidth="1"/>
    <col min="11" max="16384" width="9.125" style="1" customWidth="1"/>
  </cols>
  <sheetData>
    <row r="1" spans="2:12" ht="18.75" customHeight="1">
      <c r="B1" s="3"/>
      <c r="C1" s="3"/>
      <c r="D1" s="3"/>
      <c r="E1" s="1"/>
      <c r="F1" s="4" t="s">
        <v>0</v>
      </c>
      <c r="G1" s="4"/>
      <c r="H1" s="4"/>
      <c r="I1" s="5"/>
      <c r="J1" s="5"/>
      <c r="K1" s="5"/>
      <c r="L1" s="5"/>
    </row>
    <row r="2" spans="1:12" ht="18.75" customHeight="1">
      <c r="A2" s="6"/>
      <c r="E2" s="1"/>
      <c r="F2" s="4" t="s">
        <v>1</v>
      </c>
      <c r="G2" s="4"/>
      <c r="H2" s="4"/>
      <c r="I2" s="5"/>
      <c r="J2" s="5"/>
      <c r="K2" s="5"/>
      <c r="L2" s="5"/>
    </row>
    <row r="3" spans="1:12" ht="18.75" customHeight="1">
      <c r="A3" s="2"/>
      <c r="E3" s="4"/>
      <c r="F3" s="4" t="s">
        <v>2</v>
      </c>
      <c r="G3" s="4"/>
      <c r="H3" s="4"/>
      <c r="I3" s="5"/>
      <c r="J3" s="5"/>
      <c r="K3" s="5"/>
      <c r="L3" s="5"/>
    </row>
    <row r="4" spans="1:12" ht="18.75" customHeight="1">
      <c r="A4" s="2"/>
      <c r="E4" s="4"/>
      <c r="F4" s="4" t="s">
        <v>3</v>
      </c>
      <c r="G4" s="4"/>
      <c r="H4" s="4"/>
      <c r="I4" s="5"/>
      <c r="J4" s="5"/>
      <c r="K4" s="5"/>
      <c r="L4" s="5"/>
    </row>
    <row r="5" spans="1:12" ht="18.75" customHeight="1">
      <c r="A5" s="2"/>
      <c r="E5" s="4"/>
      <c r="F5" s="4" t="s">
        <v>4</v>
      </c>
      <c r="G5" s="4"/>
      <c r="H5" s="4"/>
      <c r="I5" s="5"/>
      <c r="J5" s="5"/>
      <c r="K5" s="5"/>
      <c r="L5" s="5"/>
    </row>
    <row r="6" spans="1:12" ht="18.75" customHeight="1">
      <c r="A6" s="2"/>
      <c r="E6" s="4"/>
      <c r="F6" s="4"/>
      <c r="G6" s="4"/>
      <c r="H6" s="4"/>
      <c r="I6" s="5"/>
      <c r="J6" s="5"/>
      <c r="K6" s="5"/>
      <c r="L6" s="5"/>
    </row>
    <row r="7" spans="1:12" ht="18.75" customHeight="1">
      <c r="A7" s="2"/>
      <c r="E7" s="4"/>
      <c r="F7" s="4"/>
      <c r="G7" s="4"/>
      <c r="H7" s="4"/>
      <c r="I7" s="5"/>
      <c r="J7" s="5"/>
      <c r="K7" s="5"/>
      <c r="L7" s="5"/>
    </row>
    <row r="8" spans="1:12" ht="18.75" customHeight="1">
      <c r="A8" s="2"/>
      <c r="E8" s="4"/>
      <c r="F8" s="4"/>
      <c r="G8" s="4"/>
      <c r="H8" s="4"/>
      <c r="I8" s="5"/>
      <c r="J8" s="5"/>
      <c r="K8" s="5"/>
      <c r="L8" s="5"/>
    </row>
    <row r="9" spans="1:8" ht="39.75" customHeight="1">
      <c r="A9" s="7"/>
      <c r="B9" s="8"/>
      <c r="C9" s="8"/>
      <c r="D9" s="8"/>
      <c r="E9" s="308" t="s">
        <v>5</v>
      </c>
      <c r="F9" s="308"/>
      <c r="G9" s="308" t="s">
        <v>6</v>
      </c>
      <c r="H9" s="308"/>
    </row>
    <row r="10" spans="1:8" ht="62.25" customHeight="1">
      <c r="A10" s="10" t="s">
        <v>7</v>
      </c>
      <c r="B10" s="311" t="s">
        <v>8</v>
      </c>
      <c r="C10" s="311"/>
      <c r="D10" s="311"/>
      <c r="E10" s="11" t="s">
        <v>9</v>
      </c>
      <c r="F10" s="9">
        <v>32631004</v>
      </c>
      <c r="G10" s="12" t="s">
        <v>10</v>
      </c>
      <c r="H10" s="13"/>
    </row>
    <row r="11" spans="1:8" ht="19.5" customHeight="1">
      <c r="A11" s="11" t="s">
        <v>11</v>
      </c>
      <c r="B11" s="307" t="s">
        <v>12</v>
      </c>
      <c r="C11" s="307"/>
      <c r="D11" s="307"/>
      <c r="E11" s="10" t="s">
        <v>13</v>
      </c>
      <c r="F11" s="13">
        <v>150</v>
      </c>
      <c r="G11" s="12" t="s">
        <v>10</v>
      </c>
      <c r="H11" s="13"/>
    </row>
    <row r="12" spans="1:8" ht="19.5" customHeight="1">
      <c r="A12" s="14" t="s">
        <v>14</v>
      </c>
      <c r="B12" s="308"/>
      <c r="C12" s="308"/>
      <c r="D12" s="308"/>
      <c r="E12" s="11" t="s">
        <v>15</v>
      </c>
      <c r="F12" s="13"/>
      <c r="G12" s="12" t="s">
        <v>10</v>
      </c>
      <c r="H12" s="13"/>
    </row>
    <row r="13" spans="1:8" ht="19.5" customHeight="1">
      <c r="A13" s="10" t="s">
        <v>16</v>
      </c>
      <c r="B13" s="307" t="s">
        <v>17</v>
      </c>
      <c r="C13" s="307"/>
      <c r="D13" s="307"/>
      <c r="E13" s="10" t="s">
        <v>18</v>
      </c>
      <c r="F13" s="9" t="s">
        <v>19</v>
      </c>
      <c r="G13" s="12" t="s">
        <v>10</v>
      </c>
      <c r="H13" s="13"/>
    </row>
    <row r="14" spans="1:8" ht="19.5" customHeight="1">
      <c r="A14" s="10" t="s">
        <v>20</v>
      </c>
      <c r="B14" s="307" t="s">
        <v>21</v>
      </c>
      <c r="C14" s="307"/>
      <c r="D14" s="307"/>
      <c r="E14" s="307"/>
      <c r="F14" s="307"/>
      <c r="G14" s="307"/>
      <c r="H14" s="307"/>
    </row>
    <row r="15" spans="1:8" ht="19.5" customHeight="1">
      <c r="A15" s="10" t="s">
        <v>22</v>
      </c>
      <c r="B15" s="308"/>
      <c r="C15" s="308"/>
      <c r="D15" s="308"/>
      <c r="E15" s="308"/>
      <c r="F15" s="308"/>
      <c r="G15" s="308"/>
      <c r="H15" s="308"/>
    </row>
    <row r="16" spans="1:8" ht="19.5" customHeight="1">
      <c r="A16" s="10" t="s">
        <v>23</v>
      </c>
      <c r="B16" s="309">
        <v>1</v>
      </c>
      <c r="C16" s="309"/>
      <c r="D16" s="309"/>
      <c r="E16" s="309"/>
      <c r="F16" s="309"/>
      <c r="G16" s="309"/>
      <c r="H16" s="309"/>
    </row>
    <row r="17" spans="1:8" ht="19.5" customHeight="1">
      <c r="A17" s="10" t="s">
        <v>24</v>
      </c>
      <c r="B17" s="307">
        <v>34</v>
      </c>
      <c r="C17" s="307"/>
      <c r="D17" s="307"/>
      <c r="E17" s="307"/>
      <c r="F17" s="307"/>
      <c r="G17" s="307"/>
      <c r="H17" s="307"/>
    </row>
    <row r="18" spans="1:8" ht="19.5" customHeight="1">
      <c r="A18" s="15" t="s">
        <v>25</v>
      </c>
      <c r="B18" s="304" t="s">
        <v>26</v>
      </c>
      <c r="C18" s="304"/>
      <c r="D18" s="304"/>
      <c r="E18" s="304"/>
      <c r="F18" s="304"/>
      <c r="G18" s="304"/>
      <c r="H18" s="304"/>
    </row>
    <row r="19" spans="1:8" ht="19.5" customHeight="1">
      <c r="A19" s="16" t="s">
        <v>27</v>
      </c>
      <c r="B19" s="304" t="s">
        <v>28</v>
      </c>
      <c r="C19" s="304"/>
      <c r="D19" s="304"/>
      <c r="E19" s="304"/>
      <c r="F19" s="310" t="s">
        <v>29</v>
      </c>
      <c r="G19" s="310"/>
      <c r="H19" s="17"/>
    </row>
    <row r="20" spans="1:8" ht="19.5" customHeight="1">
      <c r="A20" s="15" t="s">
        <v>30</v>
      </c>
      <c r="B20" s="304" t="s">
        <v>31</v>
      </c>
      <c r="C20" s="304"/>
      <c r="D20" s="304"/>
      <c r="E20" s="304"/>
      <c r="F20" s="305" t="s">
        <v>32</v>
      </c>
      <c r="G20" s="305"/>
      <c r="H20" s="17"/>
    </row>
    <row r="21" spans="2:8" ht="19.5" customHeight="1">
      <c r="B21" s="18"/>
      <c r="C21" s="18"/>
      <c r="D21" s="18"/>
      <c r="E21" s="18"/>
      <c r="F21" s="1"/>
      <c r="G21" s="1"/>
      <c r="H21" s="1"/>
    </row>
    <row r="22" spans="1:8" ht="19.5" customHeight="1">
      <c r="A22" s="300" t="s">
        <v>33</v>
      </c>
      <c r="B22" s="300"/>
      <c r="C22" s="300"/>
      <c r="D22" s="300"/>
      <c r="E22" s="300"/>
      <c r="F22" s="300"/>
      <c r="G22" s="300"/>
      <c r="H22" s="300"/>
    </row>
    <row r="23" spans="1:8" ht="18.75">
      <c r="A23" s="300" t="s">
        <v>34</v>
      </c>
      <c r="B23" s="300"/>
      <c r="C23" s="300"/>
      <c r="D23" s="300"/>
      <c r="E23" s="300"/>
      <c r="F23" s="300"/>
      <c r="G23" s="300"/>
      <c r="H23" s="300"/>
    </row>
    <row r="24" spans="1:8" ht="27">
      <c r="A24" s="306" t="s">
        <v>35</v>
      </c>
      <c r="B24" s="306"/>
      <c r="C24" s="306"/>
      <c r="D24" s="306"/>
      <c r="E24" s="306"/>
      <c r="F24" s="306"/>
      <c r="G24" s="306"/>
      <c r="H24" s="306"/>
    </row>
    <row r="25" spans="1:8" ht="18.75">
      <c r="A25" s="294" t="s">
        <v>36</v>
      </c>
      <c r="B25" s="294"/>
      <c r="C25" s="294"/>
      <c r="D25" s="294"/>
      <c r="E25" s="294"/>
      <c r="F25" s="294"/>
      <c r="G25" s="294"/>
      <c r="H25" s="294"/>
    </row>
    <row r="26" spans="1:8" ht="9" customHeight="1">
      <c r="A26" s="19"/>
      <c r="B26" s="19"/>
      <c r="C26" s="19"/>
      <c r="D26" s="19"/>
      <c r="E26" s="19"/>
      <c r="F26" s="19"/>
      <c r="G26" s="19"/>
      <c r="H26" s="19"/>
    </row>
    <row r="27" spans="1:8" ht="18.75">
      <c r="A27" s="300" t="s">
        <v>37</v>
      </c>
      <c r="B27" s="300"/>
      <c r="C27" s="300"/>
      <c r="D27" s="300"/>
      <c r="E27" s="300"/>
      <c r="F27" s="300"/>
      <c r="G27" s="300"/>
      <c r="H27" s="300"/>
    </row>
    <row r="28" spans="1:8" ht="18.75">
      <c r="A28" s="19"/>
      <c r="B28" s="19"/>
      <c r="C28" s="300" t="s">
        <v>469</v>
      </c>
      <c r="D28" s="300"/>
      <c r="E28" s="19"/>
      <c r="F28" s="19"/>
      <c r="G28" s="19"/>
      <c r="H28" s="19"/>
    </row>
    <row r="29" spans="2:8" ht="12" customHeight="1">
      <c r="B29" s="20"/>
      <c r="C29" s="20"/>
      <c r="D29" s="20"/>
      <c r="E29" s="20"/>
      <c r="F29" s="20"/>
      <c r="G29" s="20"/>
      <c r="H29" s="20"/>
    </row>
    <row r="30" spans="1:8" ht="27.75" customHeight="1">
      <c r="A30" s="301" t="s">
        <v>38</v>
      </c>
      <c r="B30" s="302" t="s">
        <v>39</v>
      </c>
      <c r="C30" s="302" t="s">
        <v>40</v>
      </c>
      <c r="D30" s="302"/>
      <c r="E30" s="303" t="s">
        <v>41</v>
      </c>
      <c r="F30" s="303"/>
      <c r="G30" s="303"/>
      <c r="H30" s="303"/>
    </row>
    <row r="31" spans="1:8" ht="44.25" customHeight="1">
      <c r="A31" s="301"/>
      <c r="B31" s="302"/>
      <c r="C31" s="21" t="s">
        <v>42</v>
      </c>
      <c r="D31" s="21" t="s">
        <v>43</v>
      </c>
      <c r="E31" s="22" t="s">
        <v>44</v>
      </c>
      <c r="F31" s="22" t="s">
        <v>45</v>
      </c>
      <c r="G31" s="22" t="s">
        <v>46</v>
      </c>
      <c r="H31" s="23" t="s">
        <v>47</v>
      </c>
    </row>
    <row r="32" spans="1:8" ht="18.75">
      <c r="A32" s="24">
        <v>1</v>
      </c>
      <c r="B32" s="25">
        <v>2</v>
      </c>
      <c r="C32" s="26">
        <v>3</v>
      </c>
      <c r="D32" s="25">
        <v>4</v>
      </c>
      <c r="E32" s="26">
        <v>5</v>
      </c>
      <c r="F32" s="25">
        <v>6</v>
      </c>
      <c r="G32" s="26">
        <v>7</v>
      </c>
      <c r="H32" s="27">
        <v>8</v>
      </c>
    </row>
    <row r="33" spans="1:8" s="28" customFormat="1" ht="25.5" customHeight="1">
      <c r="A33" s="296" t="s">
        <v>48</v>
      </c>
      <c r="B33" s="296"/>
      <c r="C33" s="296"/>
      <c r="D33" s="296"/>
      <c r="E33" s="296"/>
      <c r="F33" s="296"/>
      <c r="G33" s="296"/>
      <c r="H33" s="296"/>
    </row>
    <row r="34" spans="1:8" s="28" customFormat="1" ht="19.5" customHeight="1">
      <c r="A34" s="29" t="s">
        <v>49</v>
      </c>
      <c r="B34" s="30">
        <v>1000</v>
      </c>
      <c r="C34" s="31">
        <f>'І. Інф. до звіт.'!C26</f>
        <v>5746</v>
      </c>
      <c r="D34" s="31">
        <f>'І. Інф. до звіт.'!D26</f>
        <v>6158</v>
      </c>
      <c r="E34" s="31">
        <f>'І. Інф. до звіт.'!E26</f>
        <v>3050</v>
      </c>
      <c r="F34" s="31">
        <f>'І. Інф. до звіт.'!F26</f>
        <v>3082</v>
      </c>
      <c r="G34" s="32">
        <f>F34-E34</f>
        <v>32</v>
      </c>
      <c r="H34" s="33">
        <f>(F34/E34)*100</f>
        <v>101.04918032786885</v>
      </c>
    </row>
    <row r="35" spans="1:8" s="28" customFormat="1" ht="19.5" customHeight="1">
      <c r="A35" s="34" t="s">
        <v>50</v>
      </c>
      <c r="B35" s="21">
        <v>1010</v>
      </c>
      <c r="C35" s="35">
        <f>'І. Інф. до звіт.'!C27</f>
        <v>-4423</v>
      </c>
      <c r="D35" s="35">
        <f>'І. Інф. до звіт.'!D27</f>
        <v>-4717</v>
      </c>
      <c r="E35" s="35">
        <f>'І. Інф. до звіт.'!E27</f>
        <v>-2396</v>
      </c>
      <c r="F35" s="35">
        <f>'І. Інф. до звіт.'!F27</f>
        <v>-2374</v>
      </c>
      <c r="G35" s="36">
        <f>F35-E35</f>
        <v>22</v>
      </c>
      <c r="H35" s="37">
        <f>(F35/E35)*100</f>
        <v>99.08180300500835</v>
      </c>
    </row>
    <row r="36" spans="1:8" s="28" customFormat="1" ht="19.5" customHeight="1">
      <c r="A36" s="38" t="s">
        <v>51</v>
      </c>
      <c r="B36" s="39">
        <v>1020</v>
      </c>
      <c r="C36" s="36">
        <f>SUM(C34:C35)</f>
        <v>1323</v>
      </c>
      <c r="D36" s="36">
        <f>SUM(D34:D35)</f>
        <v>1441</v>
      </c>
      <c r="E36" s="36">
        <f>SUM(E34:E35)</f>
        <v>654</v>
      </c>
      <c r="F36" s="36">
        <f>SUM(F34:F35)</f>
        <v>708</v>
      </c>
      <c r="G36" s="36">
        <f>F36-E36</f>
        <v>54</v>
      </c>
      <c r="H36" s="37">
        <f>(F36/E36)*100</f>
        <v>108.25688073394495</v>
      </c>
    </row>
    <row r="37" spans="1:8" s="28" customFormat="1" ht="19.5" customHeight="1">
      <c r="A37" s="40" t="s">
        <v>52</v>
      </c>
      <c r="B37" s="39">
        <v>1310</v>
      </c>
      <c r="C37" s="41">
        <f>'І. Інф. до звіт.'!C128</f>
        <v>-722</v>
      </c>
      <c r="D37" s="41">
        <f>'І. Інф. до звіт.'!D128</f>
        <v>-791</v>
      </c>
      <c r="E37" s="41">
        <f>'І. Інф. до звіт.'!E128</f>
        <v>-453</v>
      </c>
      <c r="F37" s="41">
        <f>'І. Інф. до звіт.'!F128</f>
        <v>-421</v>
      </c>
      <c r="G37" s="42">
        <f>F37-E37</f>
        <v>32</v>
      </c>
      <c r="H37" s="43">
        <f>(F37/E37)*100</f>
        <v>92.93598233995584</v>
      </c>
    </row>
    <row r="38" spans="1:8" s="28" customFormat="1" ht="19.5" customHeight="1">
      <c r="A38" s="44" t="s">
        <v>53</v>
      </c>
      <c r="B38" s="45">
        <v>1200</v>
      </c>
      <c r="C38" s="46">
        <f>'І. Інф. до звіт.'!C115</f>
        <v>201</v>
      </c>
      <c r="D38" s="46">
        <f>'І. Інф. до звіт.'!D115</f>
        <v>192</v>
      </c>
      <c r="E38" s="46">
        <f>'І. Інф. до звіт.'!E115</f>
        <v>8</v>
      </c>
      <c r="F38" s="46">
        <f>'І. Інф. до звіт.'!F115</f>
        <v>72</v>
      </c>
      <c r="G38" s="47">
        <f>F38-E38</f>
        <v>64</v>
      </c>
      <c r="H38" s="48">
        <f>(F38/E38)*100</f>
        <v>900</v>
      </c>
    </row>
    <row r="39" spans="1:8" s="28" customFormat="1" ht="28.5" customHeight="1">
      <c r="A39" s="296" t="s">
        <v>54</v>
      </c>
      <c r="B39" s="296"/>
      <c r="C39" s="296"/>
      <c r="D39" s="296"/>
      <c r="E39" s="296"/>
      <c r="F39" s="296"/>
      <c r="G39" s="296"/>
      <c r="H39" s="296"/>
    </row>
    <row r="40" spans="1:8" s="28" customFormat="1" ht="18.75">
      <c r="A40" s="49" t="s">
        <v>55</v>
      </c>
      <c r="B40" s="50">
        <v>2111</v>
      </c>
      <c r="C40" s="51">
        <f>'ІІ. Розр. з бюджетом'!C24</f>
        <v>0</v>
      </c>
      <c r="D40" s="51">
        <f>'ІІ. Розр. з бюджетом'!D24</f>
        <v>0</v>
      </c>
      <c r="E40" s="51">
        <f>'ІІ. Розр. з бюджетом'!E24</f>
        <v>0</v>
      </c>
      <c r="F40" s="51">
        <f>'ІІ. Розр. з бюджетом'!F24</f>
        <v>0</v>
      </c>
      <c r="G40" s="52">
        <f aca="true" t="shared" si="0" ref="G40:G45">F40-E40</f>
        <v>0</v>
      </c>
      <c r="H40" s="53" t="e">
        <f aca="true" t="shared" si="1" ref="H40:H45">(F40/E40)*100</f>
        <v>#DIV/0!</v>
      </c>
    </row>
    <row r="41" spans="1:8" s="28" customFormat="1" ht="37.5">
      <c r="A41" s="54" t="s">
        <v>56</v>
      </c>
      <c r="B41" s="55">
        <v>2112</v>
      </c>
      <c r="C41" s="56">
        <f>'ІІ. Розр. з бюджетом'!C25</f>
        <v>813</v>
      </c>
      <c r="D41" s="56">
        <f>'ІІ. Розр. з бюджетом'!D25</f>
        <v>1120</v>
      </c>
      <c r="E41" s="56">
        <f>'ІІ. Розр. з бюджетом'!E25</f>
        <v>420</v>
      </c>
      <c r="F41" s="56">
        <f>'ІІ. Розр. з бюджетом'!F25</f>
        <v>499</v>
      </c>
      <c r="G41" s="42">
        <f t="shared" si="0"/>
        <v>79</v>
      </c>
      <c r="H41" s="43">
        <f t="shared" si="1"/>
        <v>118.80952380952381</v>
      </c>
    </row>
    <row r="42" spans="1:8" s="28" customFormat="1" ht="36.75" customHeight="1">
      <c r="A42" s="57" t="s">
        <v>57</v>
      </c>
      <c r="B42" s="21">
        <v>2113</v>
      </c>
      <c r="C42" s="56">
        <f>'ІІ. Розр. з бюджетом'!C26</f>
        <v>0</v>
      </c>
      <c r="D42" s="56">
        <f>'ІІ. Розр. з бюджетом'!D26</f>
        <v>0</v>
      </c>
      <c r="E42" s="56">
        <f>'ІІ. Розр. з бюджетом'!E26</f>
        <v>0</v>
      </c>
      <c r="F42" s="56">
        <f>'ІІ. Розр. з бюджетом'!F26</f>
        <v>0</v>
      </c>
      <c r="G42" s="42">
        <f t="shared" si="0"/>
        <v>0</v>
      </c>
      <c r="H42" s="43" t="e">
        <f t="shared" si="1"/>
        <v>#DIV/0!</v>
      </c>
    </row>
    <row r="43" spans="1:8" s="28" customFormat="1" ht="42" customHeight="1">
      <c r="A43" s="57" t="s">
        <v>58</v>
      </c>
      <c r="B43" s="21">
        <v>2115</v>
      </c>
      <c r="C43" s="56">
        <f>'ІІ. Розр. з бюджетом'!C28</f>
        <v>0</v>
      </c>
      <c r="D43" s="56">
        <f>'ІІ. Розр. з бюджетом'!D28</f>
        <v>0</v>
      </c>
      <c r="E43" s="56">
        <f>'ІІ. Розр. з бюджетом'!E28</f>
        <v>0</v>
      </c>
      <c r="F43" s="56">
        <f>'ІІ. Розр. з бюджетом'!F28</f>
        <v>0</v>
      </c>
      <c r="G43" s="42">
        <f t="shared" si="0"/>
        <v>0</v>
      </c>
      <c r="H43" s="43" t="e">
        <f t="shared" si="1"/>
        <v>#DIV/0!</v>
      </c>
    </row>
    <row r="44" spans="1:8" s="28" customFormat="1" ht="60.75" customHeight="1">
      <c r="A44" s="58" t="s">
        <v>59</v>
      </c>
      <c r="B44" s="21">
        <v>2131</v>
      </c>
      <c r="C44" s="59">
        <f>'ІІ. Розр. з бюджетом'!C39</f>
        <v>0</v>
      </c>
      <c r="D44" s="59">
        <f>'ІІ. Розр. з бюджетом'!D39</f>
        <v>0</v>
      </c>
      <c r="E44" s="59">
        <f>'ІІ. Розр. з бюджетом'!E39</f>
        <v>0</v>
      </c>
      <c r="F44" s="59">
        <f>'ІІ. Розр. з бюджетом'!F39</f>
        <v>0</v>
      </c>
      <c r="G44" s="42">
        <f t="shared" si="0"/>
        <v>0</v>
      </c>
      <c r="H44" s="43" t="e">
        <f t="shared" si="1"/>
        <v>#DIV/0!</v>
      </c>
    </row>
    <row r="45" spans="1:8" s="28" customFormat="1" ht="22.5" customHeight="1">
      <c r="A45" s="60" t="s">
        <v>60</v>
      </c>
      <c r="B45" s="61">
        <v>2200</v>
      </c>
      <c r="C45" s="62">
        <f>'ІІ. Розр. з бюджетом'!C46</f>
        <v>2276</v>
      </c>
      <c r="D45" s="62">
        <f>'ІІ. Розр. з бюджетом'!D46</f>
        <v>2778</v>
      </c>
      <c r="E45" s="62">
        <f>'ІІ. Розр. з бюджетом'!E46</f>
        <v>1151</v>
      </c>
      <c r="F45" s="62">
        <f>'ІІ. Розр. з бюджетом'!F46</f>
        <v>1360</v>
      </c>
      <c r="G45" s="47">
        <f t="shared" si="0"/>
        <v>209</v>
      </c>
      <c r="H45" s="63">
        <f t="shared" si="1"/>
        <v>118.15812337098176</v>
      </c>
    </row>
    <row r="46" spans="1:8" s="28" customFormat="1" ht="28.5" customHeight="1">
      <c r="A46" s="297" t="s">
        <v>61</v>
      </c>
      <c r="B46" s="297"/>
      <c r="C46" s="297"/>
      <c r="D46" s="297"/>
      <c r="E46" s="297"/>
      <c r="F46" s="297"/>
      <c r="G46" s="297"/>
      <c r="H46" s="297"/>
    </row>
    <row r="47" spans="1:8" s="28" customFormat="1" ht="19.5" customHeight="1">
      <c r="A47" s="64" t="s">
        <v>62</v>
      </c>
      <c r="B47" s="65">
        <v>4000</v>
      </c>
      <c r="C47" s="66">
        <f>'IV кап.інв. V кред.'!H6</f>
        <v>420</v>
      </c>
      <c r="D47" s="66">
        <f>'IV кап.інв. V кред.'!J6</f>
        <v>7</v>
      </c>
      <c r="E47" s="66">
        <f>'IV кап.інв. V кред.'!L6</f>
        <v>540</v>
      </c>
      <c r="F47" s="66">
        <f>'IV кап.інв. V кред.'!N6</f>
        <v>5</v>
      </c>
      <c r="G47" s="67">
        <f>F47-E47</f>
        <v>-535</v>
      </c>
      <c r="H47" s="68">
        <f>(F47/E47)*100</f>
        <v>0.9259259259259258</v>
      </c>
    </row>
    <row r="48" spans="1:8" s="28" customFormat="1" ht="27" customHeight="1">
      <c r="A48" s="298" t="s">
        <v>63</v>
      </c>
      <c r="B48" s="298"/>
      <c r="C48" s="298"/>
      <c r="D48" s="298"/>
      <c r="E48" s="298"/>
      <c r="F48" s="298"/>
      <c r="G48" s="298"/>
      <c r="H48" s="298"/>
    </row>
    <row r="49" spans="1:8" s="28" customFormat="1" ht="56.25">
      <c r="A49" s="69" t="s">
        <v>64</v>
      </c>
      <c r="B49" s="50">
        <v>5010</v>
      </c>
      <c r="C49" s="36">
        <f>(C38/C34)*100</f>
        <v>3.498085624782457</v>
      </c>
      <c r="D49" s="36">
        <f>(D38/D34)*100</f>
        <v>3.117895420591101</v>
      </c>
      <c r="E49" s="36">
        <f>(E38/E34)*100</f>
        <v>0.26229508196721313</v>
      </c>
      <c r="F49" s="36">
        <f>(F38/F34)*100</f>
        <v>2.336145360155743</v>
      </c>
      <c r="G49" s="70" t="s">
        <v>65</v>
      </c>
      <c r="H49" s="71" t="s">
        <v>65</v>
      </c>
    </row>
    <row r="50" spans="1:8" s="28" customFormat="1" ht="56.25">
      <c r="A50" s="72" t="s">
        <v>66</v>
      </c>
      <c r="B50" s="73">
        <v>5020</v>
      </c>
      <c r="C50" s="36">
        <f>(C38/C64)*100</f>
        <v>1.115526350841362</v>
      </c>
      <c r="D50" s="36">
        <f>(D38/D64)*100</f>
        <v>1.029490616621984</v>
      </c>
      <c r="E50" s="36">
        <f>(E38/E64)*100</f>
        <v>0.04289544235924933</v>
      </c>
      <c r="F50" s="36" t="e">
        <f>(F38/F64)*100</f>
        <v>#VALUE!</v>
      </c>
      <c r="G50" s="74" t="s">
        <v>65</v>
      </c>
      <c r="H50" s="75" t="s">
        <v>65</v>
      </c>
    </row>
    <row r="51" spans="1:8" s="28" customFormat="1" ht="56.25">
      <c r="A51" s="58" t="s">
        <v>67</v>
      </c>
      <c r="B51" s="55">
        <v>5030</v>
      </c>
      <c r="C51" s="36">
        <f>(C38/C72)*100</f>
        <v>1.1124024572472189</v>
      </c>
      <c r="D51" s="36">
        <f>(D38/D72)*100</f>
        <v>1.0567450052286862</v>
      </c>
      <c r="E51" s="36">
        <f>(E38/E72)*100</f>
        <v>0.044031041884528596</v>
      </c>
      <c r="F51" s="36" t="e">
        <f>(F38/F72)*100</f>
        <v>#VALUE!</v>
      </c>
      <c r="G51" s="74" t="s">
        <v>65</v>
      </c>
      <c r="H51" s="75" t="s">
        <v>65</v>
      </c>
    </row>
    <row r="52" spans="1:8" s="28" customFormat="1" ht="56.25">
      <c r="A52" s="58" t="s">
        <v>68</v>
      </c>
      <c r="B52" s="55">
        <v>5040</v>
      </c>
      <c r="C52" s="36">
        <f>(C37/C34)*100</f>
        <v>-12.565262791507134</v>
      </c>
      <c r="D52" s="36">
        <f>(D37/D34)*100</f>
        <v>-12.84507957128938</v>
      </c>
      <c r="E52" s="36">
        <f>(E37/E34)*100</f>
        <v>-14.852459016393443</v>
      </c>
      <c r="F52" s="36">
        <f>(F37/F34)*100</f>
        <v>-13.659961064243998</v>
      </c>
      <c r="G52" s="74" t="s">
        <v>65</v>
      </c>
      <c r="H52" s="75" t="s">
        <v>65</v>
      </c>
    </row>
    <row r="53" spans="1:8" s="28" customFormat="1" ht="56.25">
      <c r="A53" s="76" t="s">
        <v>69</v>
      </c>
      <c r="B53" s="77">
        <v>5050</v>
      </c>
      <c r="C53" s="36">
        <f>C72/(C65+C66)</f>
        <v>30.368067226890755</v>
      </c>
      <c r="D53" s="36">
        <f>D72/(D65+D66)</f>
        <v>43.78072289156626</v>
      </c>
      <c r="E53" s="36">
        <f>E72/(E65+E66)</f>
        <v>43.78072289156626</v>
      </c>
      <c r="F53" s="36" t="e">
        <f>F72/(F65+F66)</f>
        <v>#VALUE!</v>
      </c>
      <c r="G53" s="74" t="s">
        <v>65</v>
      </c>
      <c r="H53" s="75" t="s">
        <v>65</v>
      </c>
    </row>
    <row r="54" spans="1:8" s="28" customFormat="1" ht="51.75" customHeight="1">
      <c r="A54" s="78" t="s">
        <v>70</v>
      </c>
      <c r="B54" s="26">
        <v>5060</v>
      </c>
      <c r="C54" s="36">
        <f>C59/C58</f>
        <v>0.4931228026892</v>
      </c>
      <c r="D54" s="36">
        <f>D59/D58</f>
        <v>0.5285107136532672</v>
      </c>
      <c r="E54" s="36">
        <f>E59/E58</f>
        <v>0.5285107136532672</v>
      </c>
      <c r="F54" s="36" t="e">
        <f>F59/F58</f>
        <v>#VALUE!</v>
      </c>
      <c r="G54" s="79" t="s">
        <v>65</v>
      </c>
      <c r="H54" s="80" t="s">
        <v>65</v>
      </c>
    </row>
    <row r="55" spans="1:8" s="28" customFormat="1" ht="30" customHeight="1">
      <c r="A55" s="296" t="s">
        <v>71</v>
      </c>
      <c r="B55" s="296"/>
      <c r="C55" s="296"/>
      <c r="D55" s="296"/>
      <c r="E55" s="296"/>
      <c r="F55" s="296"/>
      <c r="G55" s="296"/>
      <c r="H55" s="296"/>
    </row>
    <row r="56" spans="1:8" s="28" customFormat="1" ht="19.5" customHeight="1">
      <c r="A56" s="69" t="s">
        <v>72</v>
      </c>
      <c r="B56" s="50">
        <v>6000</v>
      </c>
      <c r="C56" s="81">
        <v>17199</v>
      </c>
      <c r="D56" s="81">
        <v>16307</v>
      </c>
      <c r="E56" s="81">
        <v>16307</v>
      </c>
      <c r="F56" s="81" t="s">
        <v>65</v>
      </c>
      <c r="G56" s="82">
        <f aca="true" t="shared" si="2" ref="G56:G72">D56-E56</f>
        <v>0</v>
      </c>
      <c r="H56" s="83">
        <f aca="true" t="shared" si="3" ref="H56:H72">(D56/E56)*100</f>
        <v>100</v>
      </c>
    </row>
    <row r="57" spans="1:8" s="28" customFormat="1" ht="19.5" customHeight="1">
      <c r="A57" s="72" t="s">
        <v>73</v>
      </c>
      <c r="B57" s="73">
        <v>6001</v>
      </c>
      <c r="C57" s="84">
        <f>C58-C59</f>
        <v>16436</v>
      </c>
      <c r="D57" s="84">
        <f>D58-D59</f>
        <v>15975</v>
      </c>
      <c r="E57" s="85">
        <f>E58-E59</f>
        <v>15975</v>
      </c>
      <c r="F57" s="86" t="s">
        <v>65</v>
      </c>
      <c r="G57" s="87">
        <f t="shared" si="2"/>
        <v>0</v>
      </c>
      <c r="H57" s="88">
        <f t="shared" si="3"/>
        <v>100</v>
      </c>
    </row>
    <row r="58" spans="1:8" s="28" customFormat="1" ht="19.5" customHeight="1">
      <c r="A58" s="72" t="s">
        <v>74</v>
      </c>
      <c r="B58" s="73">
        <v>6002</v>
      </c>
      <c r="C58" s="35">
        <v>32426</v>
      </c>
      <c r="D58" s="35">
        <v>33882</v>
      </c>
      <c r="E58" s="35">
        <v>33882</v>
      </c>
      <c r="F58" s="86" t="s">
        <v>65</v>
      </c>
      <c r="G58" s="87">
        <f t="shared" si="2"/>
        <v>0</v>
      </c>
      <c r="H58" s="88">
        <f t="shared" si="3"/>
        <v>100</v>
      </c>
    </row>
    <row r="59" spans="1:8" s="28" customFormat="1" ht="19.5" customHeight="1">
      <c r="A59" s="72" t="s">
        <v>75</v>
      </c>
      <c r="B59" s="73">
        <v>6003</v>
      </c>
      <c r="C59" s="35">
        <v>15990</v>
      </c>
      <c r="D59" s="35">
        <v>17907</v>
      </c>
      <c r="E59" s="35">
        <v>17907</v>
      </c>
      <c r="F59" s="86" t="s">
        <v>65</v>
      </c>
      <c r="G59" s="87">
        <f t="shared" si="2"/>
        <v>0</v>
      </c>
      <c r="H59" s="88">
        <f t="shared" si="3"/>
        <v>100</v>
      </c>
    </row>
    <row r="60" spans="1:8" s="28" customFormat="1" ht="19.5" customHeight="1">
      <c r="A60" s="58" t="s">
        <v>76</v>
      </c>
      <c r="B60" s="55">
        <v>6010</v>
      </c>
      <c r="C60" s="35">
        <v>1465</v>
      </c>
      <c r="D60" s="35">
        <v>2277</v>
      </c>
      <c r="E60" s="35">
        <v>2277</v>
      </c>
      <c r="F60" s="86" t="s">
        <v>65</v>
      </c>
      <c r="G60" s="87">
        <f t="shared" si="2"/>
        <v>0</v>
      </c>
      <c r="H60" s="88">
        <f t="shared" si="3"/>
        <v>100</v>
      </c>
    </row>
    <row r="61" spans="1:8" s="28" customFormat="1" ht="33.75" customHeight="1">
      <c r="A61" s="58" t="s">
        <v>77</v>
      </c>
      <c r="B61" s="55">
        <v>6011</v>
      </c>
      <c r="C61" s="35"/>
      <c r="D61" s="35"/>
      <c r="E61" s="35"/>
      <c r="F61" s="86" t="s">
        <v>65</v>
      </c>
      <c r="G61" s="87">
        <f t="shared" si="2"/>
        <v>0</v>
      </c>
      <c r="H61" s="88" t="e">
        <f t="shared" si="3"/>
        <v>#DIV/0!</v>
      </c>
    </row>
    <row r="62" spans="1:8" s="28" customFormat="1" ht="34.5" customHeight="1">
      <c r="A62" s="58" t="s">
        <v>78</v>
      </c>
      <c r="B62" s="55">
        <v>6012</v>
      </c>
      <c r="C62" s="35"/>
      <c r="D62" s="35"/>
      <c r="E62" s="35"/>
      <c r="F62" s="86" t="s">
        <v>65</v>
      </c>
      <c r="G62" s="87">
        <f t="shared" si="2"/>
        <v>0</v>
      </c>
      <c r="H62" s="88" t="e">
        <f t="shared" si="3"/>
        <v>#DIV/0!</v>
      </c>
    </row>
    <row r="63" spans="1:8" s="28" customFormat="1" ht="27.75" customHeight="1">
      <c r="A63" s="58" t="s">
        <v>79</v>
      </c>
      <c r="B63" s="55">
        <v>6013</v>
      </c>
      <c r="C63" s="35">
        <v>41</v>
      </c>
      <c r="D63" s="35">
        <v>66</v>
      </c>
      <c r="E63" s="35">
        <v>66</v>
      </c>
      <c r="F63" s="86" t="s">
        <v>65</v>
      </c>
      <c r="G63" s="87">
        <f t="shared" si="2"/>
        <v>0</v>
      </c>
      <c r="H63" s="88">
        <f t="shared" si="3"/>
        <v>100</v>
      </c>
    </row>
    <row r="64" spans="1:8" s="28" customFormat="1" ht="19.5" customHeight="1">
      <c r="A64" s="40" t="s">
        <v>80</v>
      </c>
      <c r="B64" s="89">
        <v>6020</v>
      </c>
      <c r="C64" s="84">
        <f>SUM(C57+C60)+117.4</f>
        <v>18018.4</v>
      </c>
      <c r="D64" s="84">
        <v>18650</v>
      </c>
      <c r="E64" s="84">
        <v>18650</v>
      </c>
      <c r="F64" s="90" t="s">
        <v>65</v>
      </c>
      <c r="G64" s="91">
        <f t="shared" si="2"/>
        <v>0</v>
      </c>
      <c r="H64" s="92">
        <f t="shared" si="3"/>
        <v>100</v>
      </c>
    </row>
    <row r="65" spans="1:8" s="28" customFormat="1" ht="19.5" customHeight="1">
      <c r="A65" s="58" t="s">
        <v>81</v>
      </c>
      <c r="B65" s="55">
        <v>6030</v>
      </c>
      <c r="C65" s="35"/>
      <c r="D65" s="35"/>
      <c r="E65" s="35"/>
      <c r="F65" s="86" t="s">
        <v>65</v>
      </c>
      <c r="G65" s="87">
        <f t="shared" si="2"/>
        <v>0</v>
      </c>
      <c r="H65" s="88" t="e">
        <f t="shared" si="3"/>
        <v>#DIV/0!</v>
      </c>
    </row>
    <row r="66" spans="1:8" s="28" customFormat="1" ht="19.5" customHeight="1">
      <c r="A66" s="58" t="s">
        <v>82</v>
      </c>
      <c r="B66" s="55">
        <v>6040</v>
      </c>
      <c r="C66" s="35">
        <v>595</v>
      </c>
      <c r="D66" s="35">
        <v>415</v>
      </c>
      <c r="E66" s="35">
        <v>415</v>
      </c>
      <c r="F66" s="86" t="s">
        <v>65</v>
      </c>
      <c r="G66" s="87">
        <f t="shared" si="2"/>
        <v>0</v>
      </c>
      <c r="H66" s="88">
        <f t="shared" si="3"/>
        <v>100</v>
      </c>
    </row>
    <row r="67" spans="1:8" s="28" customFormat="1" ht="19.5" customHeight="1">
      <c r="A67" s="58" t="s">
        <v>83</v>
      </c>
      <c r="B67" s="55">
        <v>6041</v>
      </c>
      <c r="C67" s="35"/>
      <c r="D67" s="35"/>
      <c r="E67" s="35"/>
      <c r="F67" s="86" t="s">
        <v>65</v>
      </c>
      <c r="G67" s="87">
        <f t="shared" si="2"/>
        <v>0</v>
      </c>
      <c r="H67" s="88" t="e">
        <f t="shared" si="3"/>
        <v>#DIV/0!</v>
      </c>
    </row>
    <row r="68" spans="1:8" s="28" customFormat="1" ht="19.5" customHeight="1">
      <c r="A68" s="58" t="s">
        <v>84</v>
      </c>
      <c r="B68" s="55">
        <v>6042</v>
      </c>
      <c r="C68" s="35"/>
      <c r="D68" s="35"/>
      <c r="E68" s="35"/>
      <c r="F68" s="86" t="s">
        <v>65</v>
      </c>
      <c r="G68" s="87">
        <f t="shared" si="2"/>
        <v>0</v>
      </c>
      <c r="H68" s="88" t="e">
        <f t="shared" si="3"/>
        <v>#DIV/0!</v>
      </c>
    </row>
    <row r="69" spans="1:8" s="28" customFormat="1" ht="19.5" customHeight="1">
      <c r="A69" s="40" t="s">
        <v>85</v>
      </c>
      <c r="B69" s="89">
        <v>6050</v>
      </c>
      <c r="C69" s="84">
        <v>595</v>
      </c>
      <c r="D69" s="84">
        <v>415</v>
      </c>
      <c r="E69" s="93">
        <v>415</v>
      </c>
      <c r="F69" s="90" t="s">
        <v>65</v>
      </c>
      <c r="G69" s="91">
        <f t="shared" si="2"/>
        <v>0</v>
      </c>
      <c r="H69" s="92">
        <f t="shared" si="3"/>
        <v>100</v>
      </c>
    </row>
    <row r="70" spans="1:8" s="28" customFormat="1" ht="19.5" customHeight="1">
      <c r="A70" s="58" t="s">
        <v>86</v>
      </c>
      <c r="B70" s="55">
        <v>6060</v>
      </c>
      <c r="C70" s="35"/>
      <c r="D70" s="35"/>
      <c r="E70" s="35"/>
      <c r="F70" s="86" t="s">
        <v>65</v>
      </c>
      <c r="G70" s="87">
        <f t="shared" si="2"/>
        <v>0</v>
      </c>
      <c r="H70" s="88" t="e">
        <f t="shared" si="3"/>
        <v>#DIV/0!</v>
      </c>
    </row>
    <row r="71" spans="1:8" s="28" customFormat="1" ht="18.75">
      <c r="A71" s="58" t="s">
        <v>87</v>
      </c>
      <c r="B71" s="55">
        <v>6070</v>
      </c>
      <c r="C71" s="35"/>
      <c r="D71" s="35"/>
      <c r="E71" s="35"/>
      <c r="F71" s="86" t="s">
        <v>65</v>
      </c>
      <c r="G71" s="87">
        <f t="shared" si="2"/>
        <v>0</v>
      </c>
      <c r="H71" s="88" t="e">
        <f t="shared" si="3"/>
        <v>#DIV/0!</v>
      </c>
    </row>
    <row r="72" spans="1:8" s="28" customFormat="1" ht="19.5" customHeight="1">
      <c r="A72" s="60" t="s">
        <v>88</v>
      </c>
      <c r="B72" s="45">
        <v>6080</v>
      </c>
      <c r="C72" s="46">
        <v>18069</v>
      </c>
      <c r="D72" s="46">
        <v>18169</v>
      </c>
      <c r="E72" s="46">
        <v>18169</v>
      </c>
      <c r="F72" s="46" t="s">
        <v>65</v>
      </c>
      <c r="G72" s="94">
        <f t="shared" si="2"/>
        <v>0</v>
      </c>
      <c r="H72" s="95">
        <f t="shared" si="3"/>
        <v>100</v>
      </c>
    </row>
    <row r="73" spans="1:8" s="28" customFormat="1" ht="24" customHeight="1">
      <c r="A73" s="299" t="s">
        <v>89</v>
      </c>
      <c r="B73" s="299"/>
      <c r="C73" s="299"/>
      <c r="D73" s="299"/>
      <c r="E73" s="299"/>
      <c r="F73" s="299"/>
      <c r="G73" s="299"/>
      <c r="H73" s="299"/>
    </row>
    <row r="74" spans="1:8" s="28" customFormat="1" ht="24" customHeight="1">
      <c r="A74" s="96" t="s">
        <v>90</v>
      </c>
      <c r="B74" s="97">
        <v>7000</v>
      </c>
      <c r="C74" s="98"/>
      <c r="D74" s="98"/>
      <c r="E74" s="98"/>
      <c r="F74" s="42">
        <f>'IV кап.інв. V кред.'!C36</f>
        <v>0</v>
      </c>
      <c r="G74" s="82">
        <f aca="true" t="shared" si="4" ref="G74:G83">F74-E74</f>
        <v>0</v>
      </c>
      <c r="H74" s="83" t="e">
        <f aca="true" t="shared" si="5" ref="H74:H83">(F74/E74)*100</f>
        <v>#DIV/0!</v>
      </c>
    </row>
    <row r="75" spans="1:8" s="28" customFormat="1" ht="19.5" customHeight="1">
      <c r="A75" s="40" t="s">
        <v>91</v>
      </c>
      <c r="B75" s="99" t="s">
        <v>92</v>
      </c>
      <c r="C75" s="42">
        <f>SUM(C76:C78)</f>
        <v>0</v>
      </c>
      <c r="D75" s="42">
        <f>SUM(D76:D78)</f>
        <v>0</v>
      </c>
      <c r="E75" s="42">
        <f>SUM(E76:E78)</f>
        <v>0</v>
      </c>
      <c r="F75" s="42">
        <f>SUM(F76:F78)</f>
        <v>0</v>
      </c>
      <c r="G75" s="87">
        <f t="shared" si="4"/>
        <v>0</v>
      </c>
      <c r="H75" s="88" t="e">
        <f t="shared" si="5"/>
        <v>#DIV/0!</v>
      </c>
    </row>
    <row r="76" spans="1:8" s="28" customFormat="1" ht="19.5" customHeight="1">
      <c r="A76" s="58" t="s">
        <v>93</v>
      </c>
      <c r="B76" s="100" t="s">
        <v>94</v>
      </c>
      <c r="C76" s="56">
        <f>'ІІІ. Рух грош. коштів'!C74</f>
        <v>0</v>
      </c>
      <c r="D76" s="56">
        <f>'ІІІ. Рух грош. коштів'!D74</f>
        <v>0</v>
      </c>
      <c r="E76" s="56">
        <f>'ІІІ. Рух грош. коштів'!E74</f>
        <v>0</v>
      </c>
      <c r="F76" s="56">
        <f>'ІІІ. Рух грош. коштів'!F74</f>
        <v>0</v>
      </c>
      <c r="G76" s="87">
        <f t="shared" si="4"/>
        <v>0</v>
      </c>
      <c r="H76" s="88" t="e">
        <f t="shared" si="5"/>
        <v>#DIV/0!</v>
      </c>
    </row>
    <row r="77" spans="1:8" s="28" customFormat="1" ht="19.5" customHeight="1">
      <c r="A77" s="58" t="s">
        <v>95</v>
      </c>
      <c r="B77" s="100" t="s">
        <v>96</v>
      </c>
      <c r="C77" s="56">
        <f>'ІІІ. Рух грош. коштів'!C16</f>
        <v>0</v>
      </c>
      <c r="D77" s="56">
        <f>'ІІІ. Рух грош. коштів'!D16</f>
        <v>0</v>
      </c>
      <c r="E77" s="56">
        <f>'ІІІ. Рух грош. коштів'!E16</f>
        <v>0</v>
      </c>
      <c r="F77" s="56">
        <f>'ІІІ. Рух грош. коштів'!F16</f>
        <v>0</v>
      </c>
      <c r="G77" s="87">
        <f t="shared" si="4"/>
        <v>0</v>
      </c>
      <c r="H77" s="88" t="e">
        <f t="shared" si="5"/>
        <v>#DIV/0!</v>
      </c>
    </row>
    <row r="78" spans="1:8" s="28" customFormat="1" ht="19.5" customHeight="1">
      <c r="A78" s="58" t="s">
        <v>97</v>
      </c>
      <c r="B78" s="100" t="s">
        <v>98</v>
      </c>
      <c r="C78" s="56"/>
      <c r="D78" s="56"/>
      <c r="E78" s="56"/>
      <c r="F78" s="56"/>
      <c r="G78" s="87">
        <f t="shared" si="4"/>
        <v>0</v>
      </c>
      <c r="H78" s="88" t="e">
        <f t="shared" si="5"/>
        <v>#DIV/0!</v>
      </c>
    </row>
    <row r="79" spans="1:8" s="28" customFormat="1" ht="19.5" customHeight="1">
      <c r="A79" s="40" t="s">
        <v>99</v>
      </c>
      <c r="B79" s="99" t="s">
        <v>100</v>
      </c>
      <c r="C79" s="42">
        <f>SUM(C80:C83)</f>
        <v>0</v>
      </c>
      <c r="D79" s="42">
        <f>SUM(D80:D83)</f>
        <v>0</v>
      </c>
      <c r="E79" s="42">
        <f>SUM(E80:E83)</f>
        <v>0</v>
      </c>
      <c r="F79" s="42">
        <f>SUM(F80:F83)</f>
        <v>0</v>
      </c>
      <c r="G79" s="87">
        <f t="shared" si="4"/>
        <v>0</v>
      </c>
      <c r="H79" s="88" t="e">
        <f t="shared" si="5"/>
        <v>#DIV/0!</v>
      </c>
    </row>
    <row r="80" spans="1:8" s="28" customFormat="1" ht="19.5" customHeight="1">
      <c r="A80" s="58" t="s">
        <v>93</v>
      </c>
      <c r="B80" s="100" t="s">
        <v>101</v>
      </c>
      <c r="C80" s="56">
        <f>'ІІІ. Рух грош. коштів'!C81</f>
        <v>0</v>
      </c>
      <c r="D80" s="56">
        <f>'ІІІ. Рух грош. коштів'!D81</f>
        <v>0</v>
      </c>
      <c r="E80" s="56">
        <f>'ІІІ. Рух грош. коштів'!E81</f>
        <v>0</v>
      </c>
      <c r="F80" s="56">
        <f>'ІІІ. Рух грош. коштів'!F81</f>
        <v>0</v>
      </c>
      <c r="G80" s="87">
        <f t="shared" si="4"/>
        <v>0</v>
      </c>
      <c r="H80" s="88" t="e">
        <f t="shared" si="5"/>
        <v>#DIV/0!</v>
      </c>
    </row>
    <row r="81" spans="1:8" s="28" customFormat="1" ht="19.5" customHeight="1">
      <c r="A81" s="58" t="s">
        <v>95</v>
      </c>
      <c r="B81" s="100" t="s">
        <v>102</v>
      </c>
      <c r="C81" s="56">
        <f>'ІІІ. Рух грош. коштів'!C25</f>
        <v>0</v>
      </c>
      <c r="D81" s="56">
        <f>'ІІІ. Рух грош. коштів'!D25</f>
        <v>0</v>
      </c>
      <c r="E81" s="56">
        <f>'ІІІ. Рух грош. коштів'!E25</f>
        <v>0</v>
      </c>
      <c r="F81" s="56">
        <f>'ІІІ. Рух грош. коштів'!F25</f>
        <v>0</v>
      </c>
      <c r="G81" s="87">
        <f t="shared" si="4"/>
        <v>0</v>
      </c>
      <c r="H81" s="88" t="e">
        <f t="shared" si="5"/>
        <v>#DIV/0!</v>
      </c>
    </row>
    <row r="82" spans="1:8" s="28" customFormat="1" ht="19.5" customHeight="1">
      <c r="A82" s="58" t="s">
        <v>97</v>
      </c>
      <c r="B82" s="100" t="s">
        <v>103</v>
      </c>
      <c r="C82" s="56"/>
      <c r="D82" s="56"/>
      <c r="E82" s="56"/>
      <c r="F82" s="56"/>
      <c r="G82" s="87">
        <f t="shared" si="4"/>
        <v>0</v>
      </c>
      <c r="H82" s="88" t="e">
        <f t="shared" si="5"/>
        <v>#DIV/0!</v>
      </c>
    </row>
    <row r="83" spans="1:8" s="28" customFormat="1" ht="19.5" customHeight="1">
      <c r="A83" s="101" t="s">
        <v>104</v>
      </c>
      <c r="B83" s="45">
        <v>7050</v>
      </c>
      <c r="C83" s="102"/>
      <c r="D83" s="102"/>
      <c r="E83" s="102"/>
      <c r="F83" s="42">
        <f>'IV кап.інв. V кред.'!R36</f>
        <v>0</v>
      </c>
      <c r="G83" s="103">
        <f t="shared" si="4"/>
        <v>0</v>
      </c>
      <c r="H83" s="104" t="e">
        <f t="shared" si="5"/>
        <v>#DIV/0!</v>
      </c>
    </row>
    <row r="84" spans="1:8" s="28" customFormat="1" ht="27" customHeight="1">
      <c r="A84" s="291" t="s">
        <v>105</v>
      </c>
      <c r="B84" s="291"/>
      <c r="C84" s="291"/>
      <c r="D84" s="291"/>
      <c r="E84" s="291"/>
      <c r="F84" s="291"/>
      <c r="G84" s="291"/>
      <c r="H84" s="291"/>
    </row>
    <row r="85" spans="1:8" s="28" customFormat="1" ht="63.75" customHeight="1">
      <c r="A85" s="105" t="s">
        <v>106</v>
      </c>
      <c r="B85" s="106" t="s">
        <v>107</v>
      </c>
      <c r="C85" s="107">
        <f>SUM(C86:C90)</f>
        <v>34</v>
      </c>
      <c r="D85" s="107">
        <f>SUM(D86:D90)</f>
        <v>34</v>
      </c>
      <c r="E85" s="107">
        <f>SUM(E86:E90)</f>
        <v>34</v>
      </c>
      <c r="F85" s="107">
        <f>SUM(F86:F90)</f>
        <v>34</v>
      </c>
      <c r="G85" s="52">
        <f aca="true" t="shared" si="6" ref="G85:G105">F85-E85</f>
        <v>0</v>
      </c>
      <c r="H85" s="53">
        <f aca="true" t="shared" si="7" ref="H85:H105">(F85/E85)*100</f>
        <v>100</v>
      </c>
    </row>
    <row r="86" spans="1:8" s="28" customFormat="1" ht="18.75" customHeight="1">
      <c r="A86" s="58" t="s">
        <v>108</v>
      </c>
      <c r="B86" s="100" t="s">
        <v>109</v>
      </c>
      <c r="C86" s="56"/>
      <c r="D86" s="108"/>
      <c r="E86" s="56"/>
      <c r="F86" s="56"/>
      <c r="G86" s="87">
        <f t="shared" si="6"/>
        <v>0</v>
      </c>
      <c r="H86" s="88" t="e">
        <f t="shared" si="7"/>
        <v>#DIV/0!</v>
      </c>
    </row>
    <row r="87" spans="1:8" s="28" customFormat="1" ht="18.75" customHeight="1">
      <c r="A87" s="58" t="s">
        <v>110</v>
      </c>
      <c r="B87" s="100" t="s">
        <v>111</v>
      </c>
      <c r="C87" s="109"/>
      <c r="D87" s="108"/>
      <c r="E87" s="56"/>
      <c r="F87" s="56"/>
      <c r="G87" s="87">
        <f t="shared" si="6"/>
        <v>0</v>
      </c>
      <c r="H87" s="88" t="e">
        <f t="shared" si="7"/>
        <v>#DIV/0!</v>
      </c>
    </row>
    <row r="88" spans="1:8" s="28" customFormat="1" ht="18.75">
      <c r="A88" s="54" t="s">
        <v>112</v>
      </c>
      <c r="B88" s="100" t="s">
        <v>113</v>
      </c>
      <c r="C88" s="109">
        <v>1</v>
      </c>
      <c r="D88" s="108">
        <v>1</v>
      </c>
      <c r="E88" s="108">
        <v>1</v>
      </c>
      <c r="F88" s="108">
        <v>1</v>
      </c>
      <c r="G88" s="87">
        <f t="shared" si="6"/>
        <v>0</v>
      </c>
      <c r="H88" s="88">
        <f t="shared" si="7"/>
        <v>100</v>
      </c>
    </row>
    <row r="89" spans="1:8" s="28" customFormat="1" ht="18.75">
      <c r="A89" s="54" t="s">
        <v>114</v>
      </c>
      <c r="B89" s="100" t="s">
        <v>115</v>
      </c>
      <c r="C89" s="109">
        <v>6</v>
      </c>
      <c r="D89" s="108">
        <v>6</v>
      </c>
      <c r="E89" s="108">
        <v>5</v>
      </c>
      <c r="F89" s="108">
        <v>6</v>
      </c>
      <c r="G89" s="87">
        <f t="shared" si="6"/>
        <v>1</v>
      </c>
      <c r="H89" s="88">
        <f t="shared" si="7"/>
        <v>120</v>
      </c>
    </row>
    <row r="90" spans="1:8" s="28" customFormat="1" ht="18.75">
      <c r="A90" s="54" t="s">
        <v>116</v>
      </c>
      <c r="B90" s="100" t="s">
        <v>117</v>
      </c>
      <c r="C90" s="109">
        <v>27</v>
      </c>
      <c r="D90" s="110">
        <v>27</v>
      </c>
      <c r="E90" s="110">
        <v>28</v>
      </c>
      <c r="F90" s="110">
        <v>27</v>
      </c>
      <c r="G90" s="87">
        <f t="shared" si="6"/>
        <v>-1</v>
      </c>
      <c r="H90" s="88">
        <f t="shared" si="7"/>
        <v>96.42857142857143</v>
      </c>
    </row>
    <row r="91" spans="1:8" s="28" customFormat="1" ht="19.5" customHeight="1">
      <c r="A91" s="40" t="s">
        <v>118</v>
      </c>
      <c r="B91" s="99" t="s">
        <v>119</v>
      </c>
      <c r="C91" s="36">
        <f>SUM(C92:C96)</f>
        <v>3375.0379999999996</v>
      </c>
      <c r="D91" s="36">
        <f>SUM(D92:D96)</f>
        <v>3646</v>
      </c>
      <c r="E91" s="36">
        <f>SUM(E92:E96)</f>
        <v>1734.9996</v>
      </c>
      <c r="F91" s="36">
        <f>SUM(F92:F96)</f>
        <v>1838.0010000000002</v>
      </c>
      <c r="G91" s="91">
        <f t="shared" si="6"/>
        <v>103.0014000000001</v>
      </c>
      <c r="H91" s="92">
        <f t="shared" si="7"/>
        <v>105.93668148396117</v>
      </c>
    </row>
    <row r="92" spans="1:8" s="28" customFormat="1" ht="19.5" customHeight="1">
      <c r="A92" s="58" t="s">
        <v>108</v>
      </c>
      <c r="B92" s="100" t="s">
        <v>120</v>
      </c>
      <c r="C92" s="86"/>
      <c r="D92" s="86"/>
      <c r="E92" s="86"/>
      <c r="F92" s="86"/>
      <c r="G92" s="87">
        <f t="shared" si="6"/>
        <v>0</v>
      </c>
      <c r="H92" s="88" t="e">
        <f t="shared" si="7"/>
        <v>#DIV/0!</v>
      </c>
    </row>
    <row r="93" spans="1:8" s="28" customFormat="1" ht="19.5" customHeight="1">
      <c r="A93" s="58" t="s">
        <v>110</v>
      </c>
      <c r="B93" s="100" t="s">
        <v>121</v>
      </c>
      <c r="C93" s="86"/>
      <c r="D93" s="86"/>
      <c r="E93" s="86"/>
      <c r="F93" s="86"/>
      <c r="G93" s="87">
        <f t="shared" si="6"/>
        <v>0</v>
      </c>
      <c r="H93" s="88" t="e">
        <f t="shared" si="7"/>
        <v>#DIV/0!</v>
      </c>
    </row>
    <row r="94" spans="1:8" s="28" customFormat="1" ht="19.5" customHeight="1">
      <c r="A94" s="58" t="s">
        <v>112</v>
      </c>
      <c r="B94" s="100" t="s">
        <v>122</v>
      </c>
      <c r="C94" s="86">
        <v>252.7</v>
      </c>
      <c r="D94" s="86">
        <v>280.655</v>
      </c>
      <c r="E94" s="86">
        <v>127.5</v>
      </c>
      <c r="F94" s="86">
        <v>138</v>
      </c>
      <c r="G94" s="87">
        <f t="shared" si="6"/>
        <v>10.5</v>
      </c>
      <c r="H94" s="88">
        <f t="shared" si="7"/>
        <v>108.23529411764706</v>
      </c>
    </row>
    <row r="95" spans="1:8" s="28" customFormat="1" ht="19.5" customHeight="1">
      <c r="A95" s="58" t="s">
        <v>114</v>
      </c>
      <c r="B95" s="100" t="s">
        <v>123</v>
      </c>
      <c r="C95" s="86">
        <v>657.638</v>
      </c>
      <c r="D95" s="86">
        <v>703.345</v>
      </c>
      <c r="E95" s="74">
        <v>288.75</v>
      </c>
      <c r="F95" s="74">
        <v>356.0004</v>
      </c>
      <c r="G95" s="87">
        <f t="shared" si="6"/>
        <v>67.25040000000001</v>
      </c>
      <c r="H95" s="88">
        <f t="shared" si="7"/>
        <v>123.29018181818184</v>
      </c>
    </row>
    <row r="96" spans="1:8" s="28" customFormat="1" ht="19.5" customHeight="1">
      <c r="A96" s="58"/>
      <c r="B96" s="100" t="s">
        <v>124</v>
      </c>
      <c r="C96" s="86">
        <v>2464.7</v>
      </c>
      <c r="D96" s="111">
        <v>2662</v>
      </c>
      <c r="E96" s="112">
        <v>1318.7496</v>
      </c>
      <c r="F96" s="112">
        <v>1344.0006</v>
      </c>
      <c r="G96" s="87">
        <f t="shared" si="6"/>
        <v>25.250999999999976</v>
      </c>
      <c r="H96" s="88">
        <f t="shared" si="7"/>
        <v>101.91476835329468</v>
      </c>
    </row>
    <row r="97" spans="1:8" s="28" customFormat="1" ht="43.5" customHeight="1">
      <c r="A97" s="113" t="s">
        <v>125</v>
      </c>
      <c r="B97" s="99" t="s">
        <v>126</v>
      </c>
      <c r="C97" s="114">
        <f>C91/C85/6*1000</f>
        <v>16544.303921568622</v>
      </c>
      <c r="D97" s="114">
        <f>D91/D85/6*1000</f>
        <v>17872.549019607843</v>
      </c>
      <c r="E97" s="114">
        <f>E91/E85/3*1000</f>
        <v>17009.800000000003</v>
      </c>
      <c r="F97" s="114">
        <f>F91/F85/3*1000</f>
        <v>18019.617647058825</v>
      </c>
      <c r="G97" s="85">
        <f t="shared" si="6"/>
        <v>1009.8176470588223</v>
      </c>
      <c r="H97" s="92">
        <f t="shared" si="7"/>
        <v>105.93668148396114</v>
      </c>
    </row>
    <row r="98" spans="1:8" s="28" customFormat="1" ht="19.5" customHeight="1">
      <c r="A98" s="58" t="s">
        <v>127</v>
      </c>
      <c r="B98" s="100" t="s">
        <v>128</v>
      </c>
      <c r="C98" s="56"/>
      <c r="D98" s="108"/>
      <c r="E98" s="35"/>
      <c r="F98" s="35"/>
      <c r="G98" s="87">
        <f t="shared" si="6"/>
        <v>0</v>
      </c>
      <c r="H98" s="88" t="e">
        <f t="shared" si="7"/>
        <v>#DIV/0!</v>
      </c>
    </row>
    <row r="99" spans="1:8" s="28" customFormat="1" ht="19.5" customHeight="1">
      <c r="A99" s="58" t="s">
        <v>129</v>
      </c>
      <c r="B99" s="100" t="s">
        <v>130</v>
      </c>
      <c r="C99" s="56"/>
      <c r="D99" s="108"/>
      <c r="E99" s="35"/>
      <c r="F99" s="35"/>
      <c r="G99" s="87">
        <f t="shared" si="6"/>
        <v>0</v>
      </c>
      <c r="H99" s="88" t="e">
        <f t="shared" si="7"/>
        <v>#DIV/0!</v>
      </c>
    </row>
    <row r="100" spans="1:8" s="28" customFormat="1" ht="19.5" customHeight="1">
      <c r="A100" s="54" t="s">
        <v>112</v>
      </c>
      <c r="B100" s="100" t="s">
        <v>131</v>
      </c>
      <c r="C100" s="36">
        <f>SUM(C101:C103)</f>
        <v>42166.66</v>
      </c>
      <c r="D100" s="36">
        <f>SUM(D101:D103)</f>
        <v>46776.43</v>
      </c>
      <c r="E100" s="36">
        <f>SUM(E101:E103)</f>
        <v>42500</v>
      </c>
      <c r="F100" s="36">
        <f>SUM(F101:F103)</f>
        <v>46000</v>
      </c>
      <c r="G100" s="87">
        <f t="shared" si="6"/>
        <v>3500</v>
      </c>
      <c r="H100" s="88">
        <f t="shared" si="7"/>
        <v>108.23529411764706</v>
      </c>
    </row>
    <row r="101" spans="1:8" s="119" customFormat="1" ht="19.5" customHeight="1">
      <c r="A101" s="115" t="s">
        <v>132</v>
      </c>
      <c r="B101" s="116" t="s">
        <v>133</v>
      </c>
      <c r="C101" s="117">
        <v>24516</v>
      </c>
      <c r="D101" s="90">
        <v>26813</v>
      </c>
      <c r="E101" s="118">
        <v>26813</v>
      </c>
      <c r="F101" s="118">
        <v>26813</v>
      </c>
      <c r="G101" s="87">
        <f t="shared" si="6"/>
        <v>0</v>
      </c>
      <c r="H101" s="88">
        <f t="shared" si="7"/>
        <v>100</v>
      </c>
    </row>
    <row r="102" spans="1:8" s="119" customFormat="1" ht="19.5" customHeight="1">
      <c r="A102" s="115" t="s">
        <v>134</v>
      </c>
      <c r="B102" s="116" t="s">
        <v>135</v>
      </c>
      <c r="C102" s="117">
        <v>4903</v>
      </c>
      <c r="D102" s="120">
        <f>D101*0.2</f>
        <v>5362.6</v>
      </c>
      <c r="E102" s="120">
        <f>E101*0.2</f>
        <v>5362.6</v>
      </c>
      <c r="F102" s="120">
        <f>F101*0.2</f>
        <v>5362.6</v>
      </c>
      <c r="G102" s="87">
        <f t="shared" si="6"/>
        <v>0</v>
      </c>
      <c r="H102" s="88">
        <f t="shared" si="7"/>
        <v>100</v>
      </c>
    </row>
    <row r="103" spans="1:8" s="119" customFormat="1" ht="19.5" customHeight="1">
      <c r="A103" s="115" t="s">
        <v>136</v>
      </c>
      <c r="B103" s="116" t="s">
        <v>137</v>
      </c>
      <c r="C103" s="117">
        <v>12747.66</v>
      </c>
      <c r="D103" s="120">
        <v>14600.83</v>
      </c>
      <c r="E103" s="121">
        <v>10324.4</v>
      </c>
      <c r="F103" s="118">
        <v>13824.4</v>
      </c>
      <c r="G103" s="87">
        <f t="shared" si="6"/>
        <v>3500</v>
      </c>
      <c r="H103" s="88">
        <f t="shared" si="7"/>
        <v>133.90027507651777</v>
      </c>
    </row>
    <row r="104" spans="1:8" s="28" customFormat="1" ht="19.5" customHeight="1">
      <c r="A104" s="54" t="s">
        <v>138</v>
      </c>
      <c r="B104" s="100" t="s">
        <v>139</v>
      </c>
      <c r="C104" s="74">
        <f>C95/C89/6*1000</f>
        <v>18267.722222222223</v>
      </c>
      <c r="D104" s="86">
        <f>SUM(D95/D89)/6*1000</f>
        <v>19537.361111111113</v>
      </c>
      <c r="E104" s="74">
        <f>SUM(E95/E89)/3*1000</f>
        <v>19250</v>
      </c>
      <c r="F104" s="74">
        <f>SUM(F95/F89)/3*1000</f>
        <v>19777.800000000003</v>
      </c>
      <c r="G104" s="87">
        <f t="shared" si="6"/>
        <v>527.8000000000029</v>
      </c>
      <c r="H104" s="88">
        <f t="shared" si="7"/>
        <v>102.7418181818182</v>
      </c>
    </row>
    <row r="105" spans="1:8" s="28" customFormat="1" ht="19.5" customHeight="1">
      <c r="A105" s="122" t="s">
        <v>140</v>
      </c>
      <c r="B105" s="123" t="s">
        <v>141</v>
      </c>
      <c r="C105" s="79">
        <f>C96/C90/6*1000</f>
        <v>15214.197530864198</v>
      </c>
      <c r="D105" s="124">
        <f>SUM(D96/D90/6*1000)</f>
        <v>16432.0987654321</v>
      </c>
      <c r="E105" s="125">
        <f>SUM(E96/E90/3*1000)</f>
        <v>15699.400000000003</v>
      </c>
      <c r="F105" s="125">
        <f>SUM(F96/F90/3*1000)</f>
        <v>16592.600000000002</v>
      </c>
      <c r="G105" s="103">
        <f t="shared" si="6"/>
        <v>893.1999999999989</v>
      </c>
      <c r="H105" s="104">
        <f t="shared" si="7"/>
        <v>105.68938940341668</v>
      </c>
    </row>
    <row r="106" spans="1:8" s="28" customFormat="1" ht="19.5" customHeight="1">
      <c r="A106" s="126"/>
      <c r="B106" s="127"/>
      <c r="C106" s="128"/>
      <c r="D106" s="128"/>
      <c r="E106" s="129"/>
      <c r="F106" s="129"/>
      <c r="G106" s="129"/>
      <c r="H106" s="130"/>
    </row>
    <row r="107" spans="1:8" s="28" customFormat="1" ht="19.5" customHeight="1">
      <c r="A107" s="126"/>
      <c r="B107" s="127"/>
      <c r="C107" s="128"/>
      <c r="D107" s="128"/>
      <c r="E107" s="129"/>
      <c r="F107" s="129"/>
      <c r="G107" s="129"/>
      <c r="H107" s="130"/>
    </row>
    <row r="108" ht="18.75">
      <c r="A108" s="131"/>
    </row>
    <row r="109" spans="1:10" ht="18.75" customHeight="1">
      <c r="A109" s="132" t="s">
        <v>142</v>
      </c>
      <c r="C109" s="292" t="s">
        <v>143</v>
      </c>
      <c r="D109" s="292"/>
      <c r="E109" s="292"/>
      <c r="F109" s="293" t="s">
        <v>144</v>
      </c>
      <c r="G109" s="293"/>
      <c r="H109" s="293"/>
      <c r="I109" s="133"/>
      <c r="J109" s="133"/>
    </row>
    <row r="110" spans="1:10" s="135" customFormat="1" ht="19.5" customHeight="1">
      <c r="A110" s="2" t="s">
        <v>145</v>
      </c>
      <c r="B110" s="2"/>
      <c r="C110" s="294" t="s">
        <v>146</v>
      </c>
      <c r="D110" s="294"/>
      <c r="E110" s="294"/>
      <c r="F110" s="295" t="s">
        <v>147</v>
      </c>
      <c r="G110" s="295"/>
      <c r="H110" s="295"/>
      <c r="I110" s="134"/>
      <c r="J110" s="134"/>
    </row>
  </sheetData>
  <sheetProtection selectLockedCells="1" selectUnlockedCells="1"/>
  <mergeCells count="36">
    <mergeCell ref="E9:F9"/>
    <mergeCell ref="G9:H9"/>
    <mergeCell ref="B10:D10"/>
    <mergeCell ref="B11:D11"/>
    <mergeCell ref="B12:D12"/>
    <mergeCell ref="B13:D13"/>
    <mergeCell ref="B14:H14"/>
    <mergeCell ref="B15:H15"/>
    <mergeCell ref="B16:H16"/>
    <mergeCell ref="B17:H17"/>
    <mergeCell ref="B18:H18"/>
    <mergeCell ref="B19:E19"/>
    <mergeCell ref="F19:G19"/>
    <mergeCell ref="B20:E20"/>
    <mergeCell ref="F20:G20"/>
    <mergeCell ref="A22:H22"/>
    <mergeCell ref="A23:H23"/>
    <mergeCell ref="A24:H24"/>
    <mergeCell ref="A25:H25"/>
    <mergeCell ref="A73:H73"/>
    <mergeCell ref="A27:H27"/>
    <mergeCell ref="C28:D28"/>
    <mergeCell ref="A30:A31"/>
    <mergeCell ref="B30:B31"/>
    <mergeCell ref="C30:D30"/>
    <mergeCell ref="E30:H30"/>
    <mergeCell ref="A84:H84"/>
    <mergeCell ref="C109:E109"/>
    <mergeCell ref="F109:H109"/>
    <mergeCell ref="C110:E110"/>
    <mergeCell ref="F110:H110"/>
    <mergeCell ref="A33:H33"/>
    <mergeCell ref="A39:H39"/>
    <mergeCell ref="A46:H46"/>
    <mergeCell ref="A48:H48"/>
    <mergeCell ref="A55:H55"/>
  </mergeCells>
  <printOptions/>
  <pageMargins left="0.7875" right="0" top="0.7875" bottom="0" header="0.31527777777777777" footer="0.5118055555555555"/>
  <pageSetup horizontalDpi="300" verticalDpi="300" orientation="landscape" paperSize="9" scale="50" r:id="rId1"/>
  <headerFooter alignWithMargins="0">
    <oddHeader>&amp;R&amp;"Times New Roman,Звичайний"&amp;14Продовження додатка 3</oddHeader>
  </headerFooter>
  <rowBreaks count="2" manualBreakCount="2">
    <brk id="45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142"/>
  <sheetViews>
    <sheetView view="pageBreakPreview" zoomScaleNormal="60" zoomScaleSheetLayoutView="100" zoomScalePageLayoutView="0" workbookViewId="0" topLeftCell="A63">
      <selection activeCell="F118" sqref="F118"/>
    </sheetView>
  </sheetViews>
  <sheetFormatPr defaultColWidth="9.00390625" defaultRowHeight="12.75" outlineLevelRow="1"/>
  <cols>
    <col min="1" max="1" width="84.75390625" style="1" customWidth="1"/>
    <col min="2" max="2" width="14.00390625" style="2" customWidth="1"/>
    <col min="3" max="9" width="16.75390625" style="2" customWidth="1"/>
    <col min="10" max="14" width="16.75390625" style="1" customWidth="1"/>
    <col min="15" max="16384" width="9.125" style="1" customWidth="1"/>
  </cols>
  <sheetData>
    <row r="1" spans="1:9" ht="18.75" outlineLevel="1">
      <c r="A1" s="300" t="s">
        <v>148</v>
      </c>
      <c r="B1" s="300"/>
      <c r="C1" s="300"/>
      <c r="D1" s="300"/>
      <c r="E1" s="300"/>
      <c r="F1" s="300"/>
      <c r="G1" s="300"/>
      <c r="H1" s="300"/>
      <c r="I1" s="300"/>
    </row>
    <row r="2" ht="12.75" customHeight="1" outlineLevel="1"/>
    <row r="3" spans="1:9" ht="18.75" outlineLevel="1">
      <c r="A3" s="326" t="s">
        <v>149</v>
      </c>
      <c r="B3" s="326"/>
      <c r="C3" s="326"/>
      <c r="D3" s="326"/>
      <c r="E3" s="326"/>
      <c r="F3" s="326"/>
      <c r="G3" s="326"/>
      <c r="H3" s="326"/>
      <c r="I3" s="326"/>
    </row>
    <row r="4" spans="1:9" ht="5.25" customHeight="1" outlineLevel="1">
      <c r="A4" s="136"/>
      <c r="B4" s="136"/>
      <c r="C4" s="136"/>
      <c r="D4" s="136"/>
      <c r="E4" s="136"/>
      <c r="F4" s="136"/>
      <c r="G4" s="136"/>
      <c r="H4" s="136"/>
      <c r="I4" s="136"/>
    </row>
    <row r="5" spans="1:14" ht="30.75" customHeight="1" outlineLevel="1">
      <c r="A5" s="55" t="s">
        <v>150</v>
      </c>
      <c r="B5" s="319" t="s">
        <v>151</v>
      </c>
      <c r="C5" s="319"/>
      <c r="D5" s="319"/>
      <c r="E5" s="319"/>
      <c r="F5" s="319"/>
      <c r="G5" s="319"/>
      <c r="H5" s="328" t="s">
        <v>152</v>
      </c>
      <c r="I5" s="328"/>
      <c r="J5" s="328"/>
      <c r="K5" s="328"/>
      <c r="L5" s="328"/>
      <c r="M5" s="328"/>
      <c r="N5" s="328"/>
    </row>
    <row r="6" spans="1:14" ht="18.75" outlineLevel="1">
      <c r="A6" s="55">
        <v>1</v>
      </c>
      <c r="B6" s="319">
        <v>2</v>
      </c>
      <c r="C6" s="319"/>
      <c r="D6" s="319"/>
      <c r="E6" s="319"/>
      <c r="F6" s="319"/>
      <c r="G6" s="319"/>
      <c r="H6" s="319">
        <v>3</v>
      </c>
      <c r="I6" s="319"/>
      <c r="J6" s="319"/>
      <c r="K6" s="319"/>
      <c r="L6" s="319"/>
      <c r="M6" s="319"/>
      <c r="N6" s="319"/>
    </row>
    <row r="7" spans="1:14" ht="33.75" customHeight="1" outlineLevel="1">
      <c r="A7" s="55">
        <f>'Осн. фін. пок.'!F10</f>
        <v>32631004</v>
      </c>
      <c r="B7" s="310" t="str">
        <f>'Осн. фін. пок.'!B10</f>
        <v>Комунальне підприємство  "Міські електричні мережі"</v>
      </c>
      <c r="C7" s="310"/>
      <c r="D7" s="310"/>
      <c r="E7" s="310"/>
      <c r="F7" s="310"/>
      <c r="G7" s="310"/>
      <c r="H7" s="305" t="str">
        <f>'Осн. фін. пок.'!B13</f>
        <v>Розподіл електричної енергії</v>
      </c>
      <c r="I7" s="305"/>
      <c r="J7" s="305"/>
      <c r="K7" s="305"/>
      <c r="L7" s="305"/>
      <c r="M7" s="305"/>
      <c r="N7" s="305"/>
    </row>
    <row r="8" spans="1:14" ht="18.75" outlineLevel="1">
      <c r="A8" s="137"/>
      <c r="B8" s="324"/>
      <c r="C8" s="324"/>
      <c r="D8" s="324"/>
      <c r="E8" s="324"/>
      <c r="F8" s="324"/>
      <c r="G8" s="324"/>
      <c r="H8" s="325"/>
      <c r="I8" s="325"/>
      <c r="J8" s="325"/>
      <c r="K8" s="325"/>
      <c r="L8" s="325"/>
      <c r="M8" s="325"/>
      <c r="N8" s="325"/>
    </row>
    <row r="9" ht="17.25" customHeight="1" outlineLevel="1"/>
    <row r="10" spans="1:9" ht="18.75" customHeight="1" outlineLevel="1">
      <c r="A10" s="326" t="s">
        <v>153</v>
      </c>
      <c r="B10" s="326"/>
      <c r="C10" s="326"/>
      <c r="D10" s="326"/>
      <c r="E10" s="326"/>
      <c r="F10" s="326"/>
      <c r="G10" s="326"/>
      <c r="H10" s="326"/>
      <c r="I10" s="326"/>
    </row>
    <row r="11" spans="1:9" ht="11.25" customHeight="1" outlineLevel="1">
      <c r="A11" s="136"/>
      <c r="B11" s="136"/>
      <c r="C11" s="136"/>
      <c r="D11" s="136"/>
      <c r="E11" s="136"/>
      <c r="F11" s="136"/>
      <c r="G11" s="136"/>
      <c r="H11" s="136"/>
      <c r="I11" s="136"/>
    </row>
    <row r="12" spans="1:14" ht="27.75" customHeight="1" outlineLevel="1">
      <c r="A12" s="321" t="s">
        <v>154</v>
      </c>
      <c r="B12" s="321"/>
      <c r="C12" s="327" t="s">
        <v>155</v>
      </c>
      <c r="D12" s="327"/>
      <c r="E12" s="327"/>
      <c r="F12" s="308" t="s">
        <v>156</v>
      </c>
      <c r="G12" s="308"/>
      <c r="H12" s="308"/>
      <c r="I12" s="320" t="s">
        <v>157</v>
      </c>
      <c r="J12" s="320"/>
      <c r="K12" s="320"/>
      <c r="L12" s="320" t="s">
        <v>158</v>
      </c>
      <c r="M12" s="320"/>
      <c r="N12" s="320"/>
    </row>
    <row r="13" spans="1:14" ht="163.5" customHeight="1" outlineLevel="1">
      <c r="A13" s="321"/>
      <c r="B13" s="321"/>
      <c r="C13" s="21" t="s">
        <v>159</v>
      </c>
      <c r="D13" s="21" t="s">
        <v>160</v>
      </c>
      <c r="E13" s="21" t="s">
        <v>161</v>
      </c>
      <c r="F13" s="21" t="s">
        <v>159</v>
      </c>
      <c r="G13" s="21" t="s">
        <v>160</v>
      </c>
      <c r="H13" s="21" t="s">
        <v>161</v>
      </c>
      <c r="I13" s="21" t="s">
        <v>159</v>
      </c>
      <c r="J13" s="21" t="s">
        <v>160</v>
      </c>
      <c r="K13" s="21" t="s">
        <v>161</v>
      </c>
      <c r="L13" s="138" t="s">
        <v>162</v>
      </c>
      <c r="M13" s="138" t="s">
        <v>163</v>
      </c>
      <c r="N13" s="138" t="s">
        <v>164</v>
      </c>
    </row>
    <row r="14" spans="1:14" ht="18.75" customHeight="1" outlineLevel="1">
      <c r="A14" s="321">
        <v>1</v>
      </c>
      <c r="B14" s="321"/>
      <c r="C14" s="9">
        <v>2</v>
      </c>
      <c r="D14" s="9">
        <v>3</v>
      </c>
      <c r="E14" s="9">
        <v>4</v>
      </c>
      <c r="F14" s="9">
        <v>5</v>
      </c>
      <c r="G14" s="13">
        <v>6</v>
      </c>
      <c r="H14" s="13">
        <v>7</v>
      </c>
      <c r="I14" s="55">
        <v>8</v>
      </c>
      <c r="J14" s="55">
        <v>9</v>
      </c>
      <c r="K14" s="55">
        <v>10</v>
      </c>
      <c r="L14" s="55">
        <v>11</v>
      </c>
      <c r="M14" s="55">
        <v>12</v>
      </c>
      <c r="N14" s="55">
        <v>13</v>
      </c>
    </row>
    <row r="15" spans="1:14" ht="20.25" customHeight="1" outlineLevel="1">
      <c r="A15" s="322" t="str">
        <f>H7</f>
        <v>Розподіл електричної енергії</v>
      </c>
      <c r="B15" s="322"/>
      <c r="C15" s="139">
        <v>3050</v>
      </c>
      <c r="D15" s="139"/>
      <c r="E15" s="139"/>
      <c r="F15" s="139">
        <v>3082</v>
      </c>
      <c r="G15" s="139"/>
      <c r="H15" s="139"/>
      <c r="I15" s="140">
        <f aca="true" t="shared" si="0" ref="I15:K18">F15-C15</f>
        <v>32</v>
      </c>
      <c r="J15" s="140">
        <f t="shared" si="0"/>
        <v>0</v>
      </c>
      <c r="K15" s="140">
        <f t="shared" si="0"/>
        <v>0</v>
      </c>
      <c r="L15" s="140">
        <f aca="true" t="shared" si="1" ref="L15:N18">(F15/C15)*100</f>
        <v>101.04918032786885</v>
      </c>
      <c r="M15" s="140" t="e">
        <f t="shared" si="1"/>
        <v>#DIV/0!</v>
      </c>
      <c r="N15" s="140" t="e">
        <f t="shared" si="1"/>
        <v>#DIV/0!</v>
      </c>
    </row>
    <row r="16" spans="1:14" ht="18.75" customHeight="1" outlineLevel="1">
      <c r="A16" s="319"/>
      <c r="B16" s="319"/>
      <c r="C16" s="141"/>
      <c r="D16" s="141"/>
      <c r="E16" s="141"/>
      <c r="F16" s="141"/>
      <c r="G16" s="141"/>
      <c r="H16" s="141"/>
      <c r="I16" s="140">
        <f t="shared" si="0"/>
        <v>0</v>
      </c>
      <c r="J16" s="140">
        <f t="shared" si="0"/>
        <v>0</v>
      </c>
      <c r="K16" s="140">
        <f t="shared" si="0"/>
        <v>0</v>
      </c>
      <c r="L16" s="140" t="e">
        <f t="shared" si="1"/>
        <v>#DIV/0!</v>
      </c>
      <c r="M16" s="140" t="e">
        <f t="shared" si="1"/>
        <v>#DIV/0!</v>
      </c>
      <c r="N16" s="140" t="e">
        <f t="shared" si="1"/>
        <v>#DIV/0!</v>
      </c>
    </row>
    <row r="17" spans="1:14" ht="18.75" customHeight="1" outlineLevel="1">
      <c r="A17" s="319"/>
      <c r="B17" s="319"/>
      <c r="C17" s="141"/>
      <c r="D17" s="141"/>
      <c r="E17" s="141"/>
      <c r="F17" s="141"/>
      <c r="G17" s="141"/>
      <c r="H17" s="141"/>
      <c r="I17" s="140">
        <f t="shared" si="0"/>
        <v>0</v>
      </c>
      <c r="J17" s="140">
        <f t="shared" si="0"/>
        <v>0</v>
      </c>
      <c r="K17" s="140">
        <f t="shared" si="0"/>
        <v>0</v>
      </c>
      <c r="L17" s="140" t="e">
        <f t="shared" si="1"/>
        <v>#DIV/0!</v>
      </c>
      <c r="M17" s="140" t="e">
        <f t="shared" si="1"/>
        <v>#DIV/0!</v>
      </c>
      <c r="N17" s="140" t="e">
        <f t="shared" si="1"/>
        <v>#DIV/0!</v>
      </c>
    </row>
    <row r="18" spans="1:14" ht="18.75" outlineLevel="1">
      <c r="A18" s="319"/>
      <c r="B18" s="319"/>
      <c r="C18" s="142">
        <f aca="true" t="shared" si="2" ref="C18:H18">SUM(C15:C17)</f>
        <v>3050</v>
      </c>
      <c r="D18" s="142">
        <f t="shared" si="2"/>
        <v>0</v>
      </c>
      <c r="E18" s="142">
        <f t="shared" si="2"/>
        <v>0</v>
      </c>
      <c r="F18" s="142">
        <f t="shared" si="2"/>
        <v>3082</v>
      </c>
      <c r="G18" s="142">
        <f t="shared" si="2"/>
        <v>0</v>
      </c>
      <c r="H18" s="142">
        <f t="shared" si="2"/>
        <v>0</v>
      </c>
      <c r="I18" s="140">
        <f t="shared" si="0"/>
        <v>32</v>
      </c>
      <c r="J18" s="140">
        <f t="shared" si="0"/>
        <v>0</v>
      </c>
      <c r="K18" s="140">
        <f t="shared" si="0"/>
        <v>0</v>
      </c>
      <c r="L18" s="140">
        <f t="shared" si="1"/>
        <v>101.04918032786885</v>
      </c>
      <c r="M18" s="140" t="e">
        <f t="shared" si="1"/>
        <v>#DIV/0!</v>
      </c>
      <c r="N18" s="140" t="e">
        <f t="shared" si="1"/>
        <v>#DIV/0!</v>
      </c>
    </row>
    <row r="19" spans="1:9" ht="11.25" customHeight="1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s="28" customFormat="1" ht="21" customHeight="1">
      <c r="A20" s="323" t="s">
        <v>165</v>
      </c>
      <c r="B20" s="323"/>
      <c r="C20" s="323"/>
      <c r="D20" s="323"/>
      <c r="E20" s="323"/>
      <c r="F20" s="323"/>
      <c r="G20" s="323"/>
      <c r="H20" s="323"/>
      <c r="I20" s="323"/>
    </row>
    <row r="21" spans="1:9" s="28" customFormat="1" ht="9" customHeight="1">
      <c r="A21" s="144"/>
      <c r="B21" s="145"/>
      <c r="C21" s="145"/>
      <c r="D21" s="145"/>
      <c r="E21" s="145"/>
      <c r="F21" s="145"/>
      <c r="G21" s="145"/>
      <c r="H21" s="145"/>
      <c r="I21" s="145"/>
    </row>
    <row r="22" spans="1:14" s="28" customFormat="1" ht="37.5" customHeight="1">
      <c r="A22" s="319" t="s">
        <v>38</v>
      </c>
      <c r="B22" s="320" t="s">
        <v>166</v>
      </c>
      <c r="C22" s="320" t="s">
        <v>40</v>
      </c>
      <c r="D22" s="320"/>
      <c r="E22" s="320" t="s">
        <v>167</v>
      </c>
      <c r="F22" s="320"/>
      <c r="G22" s="320"/>
      <c r="H22" s="320"/>
      <c r="I22" s="320"/>
      <c r="J22" s="320"/>
      <c r="K22" s="320"/>
      <c r="L22" s="320"/>
      <c r="M22" s="320"/>
      <c r="N22" s="320"/>
    </row>
    <row r="23" spans="1:14" s="28" customFormat="1" ht="39.75" customHeight="1">
      <c r="A23" s="319"/>
      <c r="B23" s="320"/>
      <c r="C23" s="21" t="s">
        <v>168</v>
      </c>
      <c r="D23" s="21" t="s">
        <v>169</v>
      </c>
      <c r="E23" s="21" t="s">
        <v>44</v>
      </c>
      <c r="F23" s="21" t="s">
        <v>45</v>
      </c>
      <c r="G23" s="21" t="s">
        <v>46</v>
      </c>
      <c r="H23" s="21" t="s">
        <v>170</v>
      </c>
      <c r="I23" s="320" t="s">
        <v>171</v>
      </c>
      <c r="J23" s="320"/>
      <c r="K23" s="320"/>
      <c r="L23" s="320"/>
      <c r="M23" s="320"/>
      <c r="N23" s="320"/>
    </row>
    <row r="24" spans="1:14" s="28" customFormat="1" ht="15.75" customHeight="1">
      <c r="A24" s="55">
        <v>1</v>
      </c>
      <c r="B24" s="21">
        <v>2</v>
      </c>
      <c r="C24" s="55">
        <v>3</v>
      </c>
      <c r="D24" s="21">
        <v>4</v>
      </c>
      <c r="E24" s="55">
        <v>5</v>
      </c>
      <c r="F24" s="21">
        <v>6</v>
      </c>
      <c r="G24" s="55">
        <v>7</v>
      </c>
      <c r="H24" s="21">
        <v>8</v>
      </c>
      <c r="I24" s="319">
        <v>9</v>
      </c>
      <c r="J24" s="319"/>
      <c r="K24" s="319"/>
      <c r="L24" s="319"/>
      <c r="M24" s="319"/>
      <c r="N24" s="319"/>
    </row>
    <row r="25" spans="1:14" s="28" customFormat="1" ht="24.75" customHeight="1">
      <c r="A25" s="317" t="s">
        <v>172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</row>
    <row r="26" spans="1:14" s="28" customFormat="1" ht="40.5" customHeight="1">
      <c r="A26" s="147" t="s">
        <v>173</v>
      </c>
      <c r="B26" s="148">
        <v>1000</v>
      </c>
      <c r="C26" s="149">
        <v>5746</v>
      </c>
      <c r="D26" s="149">
        <v>6158</v>
      </c>
      <c r="E26" s="150">
        <v>3050</v>
      </c>
      <c r="F26" s="149">
        <v>3082</v>
      </c>
      <c r="G26" s="151">
        <f aca="true" t="shared" si="3" ref="G26:G104">F26-E26</f>
        <v>32</v>
      </c>
      <c r="H26" s="152">
        <f aca="true" t="shared" si="4" ref="H26:H104">(F26/E26)*100</f>
        <v>101.04918032786885</v>
      </c>
      <c r="I26" s="316"/>
      <c r="J26" s="316"/>
      <c r="K26" s="316"/>
      <c r="L26" s="316"/>
      <c r="M26" s="316"/>
      <c r="N26" s="316"/>
    </row>
    <row r="27" spans="1:14" s="28" customFormat="1" ht="36" customHeight="1">
      <c r="A27" s="147" t="s">
        <v>50</v>
      </c>
      <c r="B27" s="148">
        <v>1010</v>
      </c>
      <c r="C27" s="154">
        <f>SUM(C28:C36)</f>
        <v>-4423</v>
      </c>
      <c r="D27" s="154">
        <f>SUM(D28:D36)</f>
        <v>-4717</v>
      </c>
      <c r="E27" s="155">
        <f>SUM(E28:E36)</f>
        <v>-2396</v>
      </c>
      <c r="F27" s="154">
        <f>SUM(F28:F36)</f>
        <v>-2374</v>
      </c>
      <c r="G27" s="156">
        <f t="shared" si="3"/>
        <v>22</v>
      </c>
      <c r="H27" s="152">
        <f t="shared" si="4"/>
        <v>99.08180300500835</v>
      </c>
      <c r="I27" s="318"/>
      <c r="J27" s="318"/>
      <c r="K27" s="318"/>
      <c r="L27" s="318"/>
      <c r="M27" s="318"/>
      <c r="N27" s="318"/>
    </row>
    <row r="28" spans="1:14" s="135" customFormat="1" ht="34.5" customHeight="1">
      <c r="A28" s="153" t="s">
        <v>174</v>
      </c>
      <c r="B28" s="158">
        <v>1011</v>
      </c>
      <c r="C28" s="159">
        <v>-71</v>
      </c>
      <c r="D28" s="159">
        <v>-73</v>
      </c>
      <c r="E28" s="159">
        <v>-100</v>
      </c>
      <c r="F28" s="159">
        <v>-60</v>
      </c>
      <c r="G28" s="160">
        <f t="shared" si="3"/>
        <v>40</v>
      </c>
      <c r="H28" s="161">
        <f t="shared" si="4"/>
        <v>60</v>
      </c>
      <c r="I28" s="316"/>
      <c r="J28" s="316"/>
      <c r="K28" s="316"/>
      <c r="L28" s="316"/>
      <c r="M28" s="316"/>
      <c r="N28" s="316"/>
    </row>
    <row r="29" spans="1:14" s="135" customFormat="1" ht="19.5" customHeight="1">
      <c r="A29" s="153" t="s">
        <v>175</v>
      </c>
      <c r="B29" s="158">
        <v>1012</v>
      </c>
      <c r="C29" s="159">
        <v>-120</v>
      </c>
      <c r="D29" s="159">
        <v>-182</v>
      </c>
      <c r="E29" s="159">
        <v>-85</v>
      </c>
      <c r="F29" s="159">
        <v>-99</v>
      </c>
      <c r="G29" s="160">
        <f t="shared" si="3"/>
        <v>-14</v>
      </c>
      <c r="H29" s="161">
        <f t="shared" si="4"/>
        <v>116.47058823529413</v>
      </c>
      <c r="I29" s="313"/>
      <c r="J29" s="313"/>
      <c r="K29" s="313"/>
      <c r="L29" s="313"/>
      <c r="M29" s="313"/>
      <c r="N29" s="313"/>
    </row>
    <row r="30" spans="1:14" s="135" customFormat="1" ht="19.5" customHeight="1">
      <c r="A30" s="153" t="s">
        <v>176</v>
      </c>
      <c r="B30" s="158">
        <v>1013</v>
      </c>
      <c r="C30" s="159">
        <v>-35</v>
      </c>
      <c r="D30" s="159">
        <v>-35</v>
      </c>
      <c r="E30" s="159">
        <v>-20</v>
      </c>
      <c r="F30" s="159">
        <v>-11</v>
      </c>
      <c r="G30" s="160">
        <f t="shared" si="3"/>
        <v>9</v>
      </c>
      <c r="H30" s="161">
        <f t="shared" si="4"/>
        <v>55.00000000000001</v>
      </c>
      <c r="I30" s="313"/>
      <c r="J30" s="313"/>
      <c r="K30" s="313"/>
      <c r="L30" s="313"/>
      <c r="M30" s="313"/>
      <c r="N30" s="313"/>
    </row>
    <row r="31" spans="1:14" s="135" customFormat="1" ht="39" customHeight="1">
      <c r="A31" s="153" t="s">
        <v>118</v>
      </c>
      <c r="B31" s="158">
        <v>1014</v>
      </c>
      <c r="C31" s="159">
        <v>-2596</v>
      </c>
      <c r="D31" s="159">
        <v>-2778</v>
      </c>
      <c r="E31" s="159">
        <v>-1315</v>
      </c>
      <c r="F31" s="159">
        <v>-1397</v>
      </c>
      <c r="G31" s="159">
        <f t="shared" si="3"/>
        <v>-82</v>
      </c>
      <c r="H31" s="161">
        <f t="shared" si="4"/>
        <v>106.23574144486692</v>
      </c>
      <c r="I31" s="316"/>
      <c r="J31" s="316"/>
      <c r="K31" s="316"/>
      <c r="L31" s="316"/>
      <c r="M31" s="316"/>
      <c r="N31" s="316"/>
    </row>
    <row r="32" spans="1:14" s="135" customFormat="1" ht="28.5" customHeight="1">
      <c r="A32" s="153" t="s">
        <v>177</v>
      </c>
      <c r="B32" s="158">
        <v>1015</v>
      </c>
      <c r="C32" s="159">
        <v>-570</v>
      </c>
      <c r="D32" s="159">
        <v>-614</v>
      </c>
      <c r="E32" s="159">
        <v>-289</v>
      </c>
      <c r="F32" s="159">
        <v>-305</v>
      </c>
      <c r="G32" s="159">
        <f t="shared" si="3"/>
        <v>-16</v>
      </c>
      <c r="H32" s="161">
        <f t="shared" si="4"/>
        <v>105.5363321799308</v>
      </c>
      <c r="I32" s="316"/>
      <c r="J32" s="316"/>
      <c r="K32" s="316"/>
      <c r="L32" s="316"/>
      <c r="M32" s="316"/>
      <c r="N32" s="316"/>
    </row>
    <row r="33" spans="1:14" s="135" customFormat="1" ht="41.25" customHeight="1">
      <c r="A33" s="153" t="s">
        <v>178</v>
      </c>
      <c r="B33" s="158">
        <v>1016</v>
      </c>
      <c r="C33" s="159"/>
      <c r="D33" s="159"/>
      <c r="E33" s="159"/>
      <c r="F33" s="159"/>
      <c r="G33" s="159">
        <f t="shared" si="3"/>
        <v>0</v>
      </c>
      <c r="H33" s="161" t="e">
        <f t="shared" si="4"/>
        <v>#DIV/0!</v>
      </c>
      <c r="I33" s="316"/>
      <c r="J33" s="316"/>
      <c r="K33" s="316"/>
      <c r="L33" s="316"/>
      <c r="M33" s="316"/>
      <c r="N33" s="316"/>
    </row>
    <row r="34" spans="1:14" s="135" customFormat="1" ht="18.75">
      <c r="A34" s="153" t="s">
        <v>179</v>
      </c>
      <c r="B34" s="158">
        <v>1017</v>
      </c>
      <c r="C34" s="159">
        <v>-890</v>
      </c>
      <c r="D34" s="159">
        <v>-949</v>
      </c>
      <c r="E34" s="159">
        <v>-445</v>
      </c>
      <c r="F34" s="159">
        <v>-476</v>
      </c>
      <c r="G34" s="159">
        <f t="shared" si="3"/>
        <v>-31</v>
      </c>
      <c r="H34" s="161">
        <f t="shared" si="4"/>
        <v>106.96629213483146</v>
      </c>
      <c r="I34" s="316"/>
      <c r="J34" s="316"/>
      <c r="K34" s="316"/>
      <c r="L34" s="316"/>
      <c r="M34" s="316"/>
      <c r="N34" s="316"/>
    </row>
    <row r="35" spans="1:14" s="135" customFormat="1" ht="19.5" customHeight="1">
      <c r="A35" s="153" t="s">
        <v>180</v>
      </c>
      <c r="B35" s="158">
        <v>1018</v>
      </c>
      <c r="C35" s="159"/>
      <c r="D35" s="159"/>
      <c r="E35" s="159"/>
      <c r="F35" s="159"/>
      <c r="G35" s="159">
        <f t="shared" si="3"/>
        <v>0</v>
      </c>
      <c r="H35" s="161" t="e">
        <f t="shared" si="4"/>
        <v>#DIV/0!</v>
      </c>
      <c r="I35" s="313"/>
      <c r="J35" s="313"/>
      <c r="K35" s="313"/>
      <c r="L35" s="313"/>
      <c r="M35" s="313"/>
      <c r="N35" s="313"/>
    </row>
    <row r="36" spans="1:14" s="135" customFormat="1" ht="30.75" customHeight="1">
      <c r="A36" s="147" t="s">
        <v>181</v>
      </c>
      <c r="B36" s="162">
        <v>1019</v>
      </c>
      <c r="C36" s="154">
        <f>SUM(C37:C39)</f>
        <v>-141</v>
      </c>
      <c r="D36" s="154">
        <f>SUM(D37:D39)</f>
        <v>-86</v>
      </c>
      <c r="E36" s="154">
        <f>SUM(E37:E39)</f>
        <v>-142</v>
      </c>
      <c r="F36" s="154">
        <f>SUM(F37:F39)</f>
        <v>-26</v>
      </c>
      <c r="G36" s="159">
        <f t="shared" si="3"/>
        <v>116</v>
      </c>
      <c r="H36" s="161">
        <f t="shared" si="4"/>
        <v>18.30985915492958</v>
      </c>
      <c r="I36" s="316"/>
      <c r="J36" s="316"/>
      <c r="K36" s="316"/>
      <c r="L36" s="316"/>
      <c r="M36" s="316"/>
      <c r="N36" s="316"/>
    </row>
    <row r="37" spans="1:14" s="135" customFormat="1" ht="19.5" customHeight="1" hidden="1">
      <c r="A37" s="163" t="s">
        <v>182</v>
      </c>
      <c r="B37" s="164" t="s">
        <v>183</v>
      </c>
      <c r="C37" s="159"/>
      <c r="D37" s="159"/>
      <c r="E37" s="165"/>
      <c r="F37" s="159"/>
      <c r="G37" s="159">
        <f t="shared" si="3"/>
        <v>0</v>
      </c>
      <c r="H37" s="161" t="e">
        <f t="shared" si="4"/>
        <v>#DIV/0!</v>
      </c>
      <c r="I37" s="313"/>
      <c r="J37" s="313"/>
      <c r="K37" s="313"/>
      <c r="L37" s="313"/>
      <c r="M37" s="313"/>
      <c r="N37" s="313"/>
    </row>
    <row r="38" spans="1:14" s="135" customFormat="1" ht="33.75" customHeight="1" hidden="1">
      <c r="A38" s="166" t="s">
        <v>184</v>
      </c>
      <c r="B38" s="164" t="s">
        <v>185</v>
      </c>
      <c r="C38" s="159"/>
      <c r="D38" s="159"/>
      <c r="E38" s="165"/>
      <c r="F38" s="165"/>
      <c r="G38" s="159">
        <f t="shared" si="3"/>
        <v>0</v>
      </c>
      <c r="H38" s="161" t="e">
        <f t="shared" si="4"/>
        <v>#DIV/0!</v>
      </c>
      <c r="I38" s="313"/>
      <c r="J38" s="313"/>
      <c r="K38" s="313"/>
      <c r="L38" s="313"/>
      <c r="M38" s="313"/>
      <c r="N38" s="313"/>
    </row>
    <row r="39" spans="1:14" s="135" customFormat="1" ht="26.25" customHeight="1">
      <c r="A39" s="166" t="s">
        <v>186</v>
      </c>
      <c r="B39" s="164" t="s">
        <v>183</v>
      </c>
      <c r="C39" s="159">
        <v>-141</v>
      </c>
      <c r="D39" s="159">
        <v>-86</v>
      </c>
      <c r="E39" s="165">
        <v>-142</v>
      </c>
      <c r="F39" s="159">
        <v>-26</v>
      </c>
      <c r="G39" s="159">
        <f t="shared" si="3"/>
        <v>116</v>
      </c>
      <c r="H39" s="161">
        <f t="shared" si="4"/>
        <v>18.30985915492958</v>
      </c>
      <c r="I39" s="313"/>
      <c r="J39" s="313"/>
      <c r="K39" s="313"/>
      <c r="L39" s="313"/>
      <c r="M39" s="313"/>
      <c r="N39" s="313"/>
    </row>
    <row r="40" spans="1:14" s="28" customFormat="1" ht="19.5" customHeight="1">
      <c r="A40" s="147" t="s">
        <v>187</v>
      </c>
      <c r="B40" s="148">
        <v>1020</v>
      </c>
      <c r="C40" s="154">
        <f>SUM(C26,C27)</f>
        <v>1323</v>
      </c>
      <c r="D40" s="154">
        <f>SUM(D26,D27)</f>
        <v>1441</v>
      </c>
      <c r="E40" s="155">
        <f>SUM(E26,E27)</f>
        <v>654</v>
      </c>
      <c r="F40" s="154">
        <f>SUM(F26,F27)</f>
        <v>708</v>
      </c>
      <c r="G40" s="156">
        <f t="shared" si="3"/>
        <v>54</v>
      </c>
      <c r="H40" s="152">
        <f t="shared" si="4"/>
        <v>108.25688073394495</v>
      </c>
      <c r="I40" s="314"/>
      <c r="J40" s="314"/>
      <c r="K40" s="314"/>
      <c r="L40" s="314"/>
      <c r="M40" s="314"/>
      <c r="N40" s="314"/>
    </row>
    <row r="41" spans="1:14" s="28" customFormat="1" ht="19.5" customHeight="1">
      <c r="A41" s="147" t="s">
        <v>188</v>
      </c>
      <c r="B41" s="148">
        <v>1030</v>
      </c>
      <c r="C41" s="154">
        <f>SUM(C42:C61,C63)</f>
        <v>-1124</v>
      </c>
      <c r="D41" s="154">
        <f>SUM(D42:D61,D63)</f>
        <v>-1249</v>
      </c>
      <c r="E41" s="155">
        <f>SUM(E42:E61,E63)</f>
        <v>-644</v>
      </c>
      <c r="F41" s="154">
        <f>SUM(F42:F61,F63)</f>
        <v>-632</v>
      </c>
      <c r="G41" s="156">
        <f t="shared" si="3"/>
        <v>12</v>
      </c>
      <c r="H41" s="152">
        <f t="shared" si="4"/>
        <v>98.13664596273291</v>
      </c>
      <c r="I41" s="314"/>
      <c r="J41" s="314"/>
      <c r="K41" s="314"/>
      <c r="L41" s="314"/>
      <c r="M41" s="314"/>
      <c r="N41" s="314"/>
    </row>
    <row r="42" spans="1:14" ht="19.5" customHeight="1">
      <c r="A42" s="153" t="s">
        <v>189</v>
      </c>
      <c r="B42" s="167">
        <v>1031</v>
      </c>
      <c r="C42" s="159"/>
      <c r="D42" s="159"/>
      <c r="E42" s="159"/>
      <c r="F42" s="159"/>
      <c r="G42" s="159">
        <f t="shared" si="3"/>
        <v>0</v>
      </c>
      <c r="H42" s="161" t="e">
        <f t="shared" si="4"/>
        <v>#DIV/0!</v>
      </c>
      <c r="I42" s="313"/>
      <c r="J42" s="313"/>
      <c r="K42" s="313"/>
      <c r="L42" s="313"/>
      <c r="M42" s="313"/>
      <c r="N42" s="313"/>
    </row>
    <row r="43" spans="1:14" ht="19.5" customHeight="1">
      <c r="A43" s="153" t="s">
        <v>190</v>
      </c>
      <c r="B43" s="167">
        <v>1032</v>
      </c>
      <c r="C43" s="159"/>
      <c r="D43" s="159"/>
      <c r="E43" s="159"/>
      <c r="F43" s="159"/>
      <c r="G43" s="159">
        <f t="shared" si="3"/>
        <v>0</v>
      </c>
      <c r="H43" s="161" t="e">
        <f t="shared" si="4"/>
        <v>#DIV/0!</v>
      </c>
      <c r="I43" s="313"/>
      <c r="J43" s="313"/>
      <c r="K43" s="313"/>
      <c r="L43" s="313"/>
      <c r="M43" s="313"/>
      <c r="N43" s="313"/>
    </row>
    <row r="44" spans="1:14" ht="19.5" customHeight="1">
      <c r="A44" s="153" t="s">
        <v>191</v>
      </c>
      <c r="B44" s="167">
        <v>1033</v>
      </c>
      <c r="C44" s="159"/>
      <c r="D44" s="159"/>
      <c r="E44" s="159"/>
      <c r="F44" s="159"/>
      <c r="G44" s="159">
        <f t="shared" si="3"/>
        <v>0</v>
      </c>
      <c r="H44" s="161" t="e">
        <f t="shared" si="4"/>
        <v>#DIV/0!</v>
      </c>
      <c r="I44" s="313"/>
      <c r="J44" s="313"/>
      <c r="K44" s="313"/>
      <c r="L44" s="313"/>
      <c r="M44" s="313"/>
      <c r="N44" s="313"/>
    </row>
    <row r="45" spans="1:14" ht="19.5" customHeight="1">
      <c r="A45" s="153" t="s">
        <v>192</v>
      </c>
      <c r="B45" s="167">
        <v>1034</v>
      </c>
      <c r="C45" s="159">
        <v>-1</v>
      </c>
      <c r="D45" s="159">
        <v>-7</v>
      </c>
      <c r="E45" s="159">
        <v>-5</v>
      </c>
      <c r="F45" s="159">
        <v>-7</v>
      </c>
      <c r="G45" s="159">
        <f t="shared" si="3"/>
        <v>-2</v>
      </c>
      <c r="H45" s="161">
        <f t="shared" si="4"/>
        <v>140</v>
      </c>
      <c r="I45" s="313"/>
      <c r="J45" s="313"/>
      <c r="K45" s="313"/>
      <c r="L45" s="313"/>
      <c r="M45" s="313"/>
      <c r="N45" s="313"/>
    </row>
    <row r="46" spans="1:14" ht="19.5" customHeight="1">
      <c r="A46" s="153" t="s">
        <v>193</v>
      </c>
      <c r="B46" s="167">
        <v>1035</v>
      </c>
      <c r="C46" s="159"/>
      <c r="D46" s="159"/>
      <c r="E46" s="159"/>
      <c r="F46" s="159"/>
      <c r="G46" s="159">
        <f t="shared" si="3"/>
        <v>0</v>
      </c>
      <c r="H46" s="161" t="e">
        <f t="shared" si="4"/>
        <v>#DIV/0!</v>
      </c>
      <c r="I46" s="316"/>
      <c r="J46" s="316"/>
      <c r="K46" s="316"/>
      <c r="L46" s="316"/>
      <c r="M46" s="316"/>
      <c r="N46" s="316"/>
    </row>
    <row r="47" spans="1:14" s="135" customFormat="1" ht="19.5" customHeight="1">
      <c r="A47" s="153" t="s">
        <v>194</v>
      </c>
      <c r="B47" s="167">
        <v>1036</v>
      </c>
      <c r="C47" s="159">
        <v>-7</v>
      </c>
      <c r="D47" s="159">
        <v>-1</v>
      </c>
      <c r="E47" s="159">
        <v>-5</v>
      </c>
      <c r="F47" s="159">
        <v>-1</v>
      </c>
      <c r="G47" s="159">
        <f t="shared" si="3"/>
        <v>4</v>
      </c>
      <c r="H47" s="161">
        <f t="shared" si="4"/>
        <v>20</v>
      </c>
      <c r="I47" s="316"/>
      <c r="J47" s="316"/>
      <c r="K47" s="316"/>
      <c r="L47" s="316"/>
      <c r="M47" s="316"/>
      <c r="N47" s="316"/>
    </row>
    <row r="48" spans="1:14" s="135" customFormat="1" ht="19.5" customHeight="1">
      <c r="A48" s="153" t="s">
        <v>195</v>
      </c>
      <c r="B48" s="167">
        <v>1037</v>
      </c>
      <c r="C48" s="159">
        <v>-6</v>
      </c>
      <c r="D48" s="159">
        <v>-3</v>
      </c>
      <c r="E48" s="159">
        <v>-6</v>
      </c>
      <c r="F48" s="159">
        <v>-2</v>
      </c>
      <c r="G48" s="159">
        <f t="shared" si="3"/>
        <v>4</v>
      </c>
      <c r="H48" s="161">
        <f t="shared" si="4"/>
        <v>33.33333333333333</v>
      </c>
      <c r="I48" s="316"/>
      <c r="J48" s="316"/>
      <c r="K48" s="316"/>
      <c r="L48" s="316"/>
      <c r="M48" s="316"/>
      <c r="N48" s="316"/>
    </row>
    <row r="49" spans="1:14" s="135" customFormat="1" ht="37.5" customHeight="1">
      <c r="A49" s="153" t="s">
        <v>196</v>
      </c>
      <c r="B49" s="167">
        <v>1038</v>
      </c>
      <c r="C49" s="159">
        <v>-779</v>
      </c>
      <c r="D49" s="159">
        <v>-868</v>
      </c>
      <c r="E49" s="159">
        <v>-410</v>
      </c>
      <c r="F49" s="159">
        <v>-441</v>
      </c>
      <c r="G49" s="159">
        <f t="shared" si="3"/>
        <v>-31</v>
      </c>
      <c r="H49" s="161">
        <f t="shared" si="4"/>
        <v>107.5609756097561</v>
      </c>
      <c r="I49" s="316"/>
      <c r="J49" s="316"/>
      <c r="K49" s="316"/>
      <c r="L49" s="316"/>
      <c r="M49" s="316"/>
      <c r="N49" s="316"/>
    </row>
    <row r="50" spans="1:14" s="135" customFormat="1" ht="19.5" customHeight="1">
      <c r="A50" s="153" t="s">
        <v>197</v>
      </c>
      <c r="B50" s="167">
        <v>1039</v>
      </c>
      <c r="C50" s="159">
        <v>-171</v>
      </c>
      <c r="D50" s="165">
        <v>-192</v>
      </c>
      <c r="E50" s="159">
        <v>-87</v>
      </c>
      <c r="F50" s="159">
        <v>-97</v>
      </c>
      <c r="G50" s="159">
        <f t="shared" si="3"/>
        <v>-10</v>
      </c>
      <c r="H50" s="161">
        <f t="shared" si="4"/>
        <v>111.49425287356323</v>
      </c>
      <c r="I50" s="316"/>
      <c r="J50" s="316"/>
      <c r="K50" s="316"/>
      <c r="L50" s="316"/>
      <c r="M50" s="316"/>
      <c r="N50" s="316"/>
    </row>
    <row r="51" spans="1:14" s="135" customFormat="1" ht="42.75" customHeight="1">
      <c r="A51" s="153" t="s">
        <v>198</v>
      </c>
      <c r="B51" s="167">
        <v>1040</v>
      </c>
      <c r="C51" s="159">
        <v>-33</v>
      </c>
      <c r="D51" s="159">
        <v>-34</v>
      </c>
      <c r="E51" s="159">
        <v>-18</v>
      </c>
      <c r="F51" s="159">
        <v>-17</v>
      </c>
      <c r="G51" s="159">
        <f t="shared" si="3"/>
        <v>1</v>
      </c>
      <c r="H51" s="161">
        <f t="shared" si="4"/>
        <v>94.44444444444444</v>
      </c>
      <c r="I51" s="316"/>
      <c r="J51" s="316"/>
      <c r="K51" s="316"/>
      <c r="L51" s="316"/>
      <c r="M51" s="316"/>
      <c r="N51" s="316"/>
    </row>
    <row r="52" spans="1:14" s="135" customFormat="1" ht="42.75" customHeight="1">
      <c r="A52" s="153" t="s">
        <v>199</v>
      </c>
      <c r="B52" s="167">
        <v>1041</v>
      </c>
      <c r="C52" s="159"/>
      <c r="D52" s="159"/>
      <c r="E52" s="159"/>
      <c r="F52" s="159"/>
      <c r="G52" s="159">
        <f t="shared" si="3"/>
        <v>0</v>
      </c>
      <c r="H52" s="161" t="e">
        <f t="shared" si="4"/>
        <v>#DIV/0!</v>
      </c>
      <c r="I52" s="313"/>
      <c r="J52" s="313"/>
      <c r="K52" s="313"/>
      <c r="L52" s="313"/>
      <c r="M52" s="313"/>
      <c r="N52" s="313"/>
    </row>
    <row r="53" spans="1:14" s="135" customFormat="1" ht="19.5" customHeight="1">
      <c r="A53" s="153" t="s">
        <v>200</v>
      </c>
      <c r="B53" s="167">
        <v>1042</v>
      </c>
      <c r="C53" s="159"/>
      <c r="D53" s="159"/>
      <c r="E53" s="159"/>
      <c r="F53" s="159"/>
      <c r="G53" s="159">
        <f t="shared" si="3"/>
        <v>0</v>
      </c>
      <c r="H53" s="161" t="e">
        <f t="shared" si="4"/>
        <v>#DIV/0!</v>
      </c>
      <c r="I53" s="316"/>
      <c r="J53" s="316"/>
      <c r="K53" s="316"/>
      <c r="L53" s="316"/>
      <c r="M53" s="316"/>
      <c r="N53" s="316"/>
    </row>
    <row r="54" spans="1:14" s="135" customFormat="1" ht="19.5" customHeight="1">
      <c r="A54" s="153" t="s">
        <v>201</v>
      </c>
      <c r="B54" s="167">
        <v>1043</v>
      </c>
      <c r="C54" s="159"/>
      <c r="D54" s="159"/>
      <c r="E54" s="159"/>
      <c r="F54" s="159"/>
      <c r="G54" s="159">
        <f t="shared" si="3"/>
        <v>0</v>
      </c>
      <c r="H54" s="161" t="e">
        <f t="shared" si="4"/>
        <v>#DIV/0!</v>
      </c>
      <c r="I54" s="313"/>
      <c r="J54" s="313"/>
      <c r="K54" s="313"/>
      <c r="L54" s="313"/>
      <c r="M54" s="313"/>
      <c r="N54" s="313"/>
    </row>
    <row r="55" spans="1:14" s="135" customFormat="1" ht="19.5" customHeight="1">
      <c r="A55" s="153" t="s">
        <v>202</v>
      </c>
      <c r="B55" s="167">
        <v>1044</v>
      </c>
      <c r="C55" s="159"/>
      <c r="D55" s="159"/>
      <c r="E55" s="159"/>
      <c r="F55" s="159"/>
      <c r="G55" s="159">
        <f t="shared" si="3"/>
        <v>0</v>
      </c>
      <c r="H55" s="161" t="e">
        <f t="shared" si="4"/>
        <v>#DIV/0!</v>
      </c>
      <c r="I55" s="313"/>
      <c r="J55" s="313"/>
      <c r="K55" s="313"/>
      <c r="L55" s="313"/>
      <c r="M55" s="313"/>
      <c r="N55" s="313"/>
    </row>
    <row r="56" spans="1:14" s="135" customFormat="1" ht="19.5" customHeight="1">
      <c r="A56" s="153" t="s">
        <v>203</v>
      </c>
      <c r="B56" s="167">
        <v>1045</v>
      </c>
      <c r="C56" s="159">
        <v>-32</v>
      </c>
      <c r="D56" s="159">
        <v>-49</v>
      </c>
      <c r="E56" s="159">
        <v>-25</v>
      </c>
      <c r="F56" s="159">
        <v>-31</v>
      </c>
      <c r="G56" s="159">
        <f t="shared" si="3"/>
        <v>-6</v>
      </c>
      <c r="H56" s="161">
        <f t="shared" si="4"/>
        <v>124</v>
      </c>
      <c r="I56" s="316"/>
      <c r="J56" s="316"/>
      <c r="K56" s="316"/>
      <c r="L56" s="316"/>
      <c r="M56" s="316"/>
      <c r="N56" s="316"/>
    </row>
    <row r="57" spans="1:14" s="135" customFormat="1" ht="19.5" customHeight="1">
      <c r="A57" s="153" t="s">
        <v>204</v>
      </c>
      <c r="B57" s="167">
        <v>1046</v>
      </c>
      <c r="C57" s="159"/>
      <c r="D57" s="159"/>
      <c r="E57" s="159"/>
      <c r="F57" s="159"/>
      <c r="G57" s="159">
        <f t="shared" si="3"/>
        <v>0</v>
      </c>
      <c r="H57" s="161" t="e">
        <f t="shared" si="4"/>
        <v>#DIV/0!</v>
      </c>
      <c r="I57" s="316"/>
      <c r="J57" s="316"/>
      <c r="K57" s="316"/>
      <c r="L57" s="316"/>
      <c r="M57" s="316"/>
      <c r="N57" s="316"/>
    </row>
    <row r="58" spans="1:14" s="135" customFormat="1" ht="19.5" customHeight="1">
      <c r="A58" s="153" t="s">
        <v>205</v>
      </c>
      <c r="B58" s="167">
        <v>1047</v>
      </c>
      <c r="C58" s="159"/>
      <c r="D58" s="159"/>
      <c r="E58" s="159"/>
      <c r="F58" s="159"/>
      <c r="G58" s="159">
        <f t="shared" si="3"/>
        <v>0</v>
      </c>
      <c r="H58" s="161" t="e">
        <f t="shared" si="4"/>
        <v>#DIV/0!</v>
      </c>
      <c r="I58" s="316"/>
      <c r="J58" s="316"/>
      <c r="K58" s="316"/>
      <c r="L58" s="316"/>
      <c r="M58" s="316"/>
      <c r="N58" s="316"/>
    </row>
    <row r="59" spans="1:14" s="135" customFormat="1" ht="19.5" customHeight="1">
      <c r="A59" s="153" t="s">
        <v>206</v>
      </c>
      <c r="B59" s="167">
        <v>1048</v>
      </c>
      <c r="C59" s="159">
        <v>-8</v>
      </c>
      <c r="D59" s="159">
        <v>-15</v>
      </c>
      <c r="E59" s="159">
        <v>-8</v>
      </c>
      <c r="F59" s="159">
        <v>-8</v>
      </c>
      <c r="G59" s="159">
        <f t="shared" si="3"/>
        <v>0</v>
      </c>
      <c r="H59" s="161">
        <f t="shared" si="4"/>
        <v>100</v>
      </c>
      <c r="I59" s="316"/>
      <c r="J59" s="316"/>
      <c r="K59" s="316"/>
      <c r="L59" s="316"/>
      <c r="M59" s="316"/>
      <c r="N59" s="316"/>
    </row>
    <row r="60" spans="1:14" s="135" customFormat="1" ht="19.5" customHeight="1">
      <c r="A60" s="153" t="s">
        <v>207</v>
      </c>
      <c r="B60" s="167">
        <v>1049</v>
      </c>
      <c r="C60" s="159">
        <v>-10</v>
      </c>
      <c r="D60" s="159">
        <v>-1</v>
      </c>
      <c r="E60" s="159"/>
      <c r="F60" s="159"/>
      <c r="G60" s="159">
        <f t="shared" si="3"/>
        <v>0</v>
      </c>
      <c r="H60" s="161" t="e">
        <f t="shared" si="4"/>
        <v>#DIV/0!</v>
      </c>
      <c r="I60" s="316"/>
      <c r="J60" s="316"/>
      <c r="K60" s="316"/>
      <c r="L60" s="316"/>
      <c r="M60" s="316"/>
      <c r="N60" s="316"/>
    </row>
    <row r="61" spans="1:14" s="135" customFormat="1" ht="30.75" customHeight="1">
      <c r="A61" s="153" t="s">
        <v>208</v>
      </c>
      <c r="B61" s="167">
        <v>1050</v>
      </c>
      <c r="C61" s="159"/>
      <c r="D61" s="159"/>
      <c r="E61" s="159"/>
      <c r="F61" s="159"/>
      <c r="G61" s="159">
        <f t="shared" si="3"/>
        <v>0</v>
      </c>
      <c r="H61" s="161" t="e">
        <f t="shared" si="4"/>
        <v>#DIV/0!</v>
      </c>
      <c r="I61" s="316"/>
      <c r="J61" s="316"/>
      <c r="K61" s="316"/>
      <c r="L61" s="316"/>
      <c r="M61" s="316"/>
      <c r="N61" s="316"/>
    </row>
    <row r="62" spans="1:14" s="135" customFormat="1" ht="19.5" customHeight="1">
      <c r="A62" s="153" t="s">
        <v>209</v>
      </c>
      <c r="B62" s="167" t="s">
        <v>210</v>
      </c>
      <c r="C62" s="159"/>
      <c r="D62" s="159"/>
      <c r="E62" s="159"/>
      <c r="F62" s="159"/>
      <c r="G62" s="159">
        <f t="shared" si="3"/>
        <v>0</v>
      </c>
      <c r="H62" s="161" t="e">
        <f t="shared" si="4"/>
        <v>#DIV/0!</v>
      </c>
      <c r="I62" s="316"/>
      <c r="J62" s="316"/>
      <c r="K62" s="316"/>
      <c r="L62" s="316"/>
      <c r="M62" s="316"/>
      <c r="N62" s="316"/>
    </row>
    <row r="63" spans="1:14" s="135" customFormat="1" ht="19.5" customHeight="1">
      <c r="A63" s="147" t="s">
        <v>211</v>
      </c>
      <c r="B63" s="148">
        <v>1051</v>
      </c>
      <c r="C63" s="168">
        <f>SUM(C64:C66)</f>
        <v>-77</v>
      </c>
      <c r="D63" s="168">
        <f>SUM(D64:D66)</f>
        <v>-79</v>
      </c>
      <c r="E63" s="168">
        <f>SUM(E64:E66)</f>
        <v>-80</v>
      </c>
      <c r="F63" s="168">
        <f>SUM(F64:F66)</f>
        <v>-28</v>
      </c>
      <c r="G63" s="159">
        <f t="shared" si="3"/>
        <v>52</v>
      </c>
      <c r="H63" s="161">
        <f t="shared" si="4"/>
        <v>35</v>
      </c>
      <c r="I63" s="316"/>
      <c r="J63" s="316"/>
      <c r="K63" s="316"/>
      <c r="L63" s="316"/>
      <c r="M63" s="316"/>
      <c r="N63" s="316"/>
    </row>
    <row r="64" spans="1:14" s="135" customFormat="1" ht="19.5" customHeight="1" hidden="1">
      <c r="A64" s="163" t="s">
        <v>182</v>
      </c>
      <c r="B64" s="55" t="s">
        <v>212</v>
      </c>
      <c r="C64" s="159"/>
      <c r="D64" s="159"/>
      <c r="E64" s="169"/>
      <c r="F64" s="159"/>
      <c r="G64" s="159">
        <f t="shared" si="3"/>
        <v>0</v>
      </c>
      <c r="H64" s="161" t="e">
        <f t="shared" si="4"/>
        <v>#DIV/0!</v>
      </c>
      <c r="I64" s="313"/>
      <c r="J64" s="313"/>
      <c r="K64" s="313"/>
      <c r="L64" s="313"/>
      <c r="M64" s="313"/>
      <c r="N64" s="313"/>
    </row>
    <row r="65" spans="1:14" s="135" customFormat="1" ht="19.5" customHeight="1" hidden="1">
      <c r="A65" s="163" t="s">
        <v>213</v>
      </c>
      <c r="B65" s="55" t="s">
        <v>214</v>
      </c>
      <c r="C65" s="159"/>
      <c r="D65" s="159"/>
      <c r="E65" s="169"/>
      <c r="F65" s="159"/>
      <c r="G65" s="159">
        <f t="shared" si="3"/>
        <v>0</v>
      </c>
      <c r="H65" s="161" t="e">
        <f t="shared" si="4"/>
        <v>#DIV/0!</v>
      </c>
      <c r="I65" s="313"/>
      <c r="J65" s="313"/>
      <c r="K65" s="313"/>
      <c r="L65" s="313"/>
      <c r="M65" s="313"/>
      <c r="N65" s="313"/>
    </row>
    <row r="66" spans="1:14" s="135" customFormat="1" ht="19.5" customHeight="1">
      <c r="A66" s="163" t="s">
        <v>215</v>
      </c>
      <c r="B66" s="55" t="s">
        <v>212</v>
      </c>
      <c r="C66" s="159">
        <v>-77</v>
      </c>
      <c r="D66" s="159">
        <v>-79</v>
      </c>
      <c r="E66" s="169">
        <v>-80</v>
      </c>
      <c r="F66" s="159">
        <v>-28</v>
      </c>
      <c r="G66" s="159">
        <f t="shared" si="3"/>
        <v>52</v>
      </c>
      <c r="H66" s="161">
        <f t="shared" si="4"/>
        <v>35</v>
      </c>
      <c r="I66" s="313"/>
      <c r="J66" s="313"/>
      <c r="K66" s="313"/>
      <c r="L66" s="313"/>
      <c r="M66" s="313"/>
      <c r="N66" s="313"/>
    </row>
    <row r="67" spans="1:14" s="28" customFormat="1" ht="19.5" customHeight="1">
      <c r="A67" s="147" t="s">
        <v>216</v>
      </c>
      <c r="B67" s="148">
        <v>1060</v>
      </c>
      <c r="C67" s="154">
        <f>SUM(C68:C74)</f>
        <v>0</v>
      </c>
      <c r="D67" s="154">
        <f>SUM(D68:D74)</f>
        <v>0</v>
      </c>
      <c r="E67" s="154">
        <f>SUM(E68:E74)</f>
        <v>0</v>
      </c>
      <c r="F67" s="154">
        <f>SUM(F68:F74)</f>
        <v>0</v>
      </c>
      <c r="G67" s="151">
        <f t="shared" si="3"/>
        <v>0</v>
      </c>
      <c r="H67" s="152" t="e">
        <f t="shared" si="4"/>
        <v>#DIV/0!</v>
      </c>
      <c r="I67" s="314"/>
      <c r="J67" s="314"/>
      <c r="K67" s="314"/>
      <c r="L67" s="314"/>
      <c r="M67" s="314"/>
      <c r="N67" s="314"/>
    </row>
    <row r="68" spans="1:14" s="135" customFormat="1" ht="19.5" customHeight="1">
      <c r="A68" s="153" t="s">
        <v>217</v>
      </c>
      <c r="B68" s="167">
        <v>1061</v>
      </c>
      <c r="C68" s="159"/>
      <c r="D68" s="159"/>
      <c r="E68" s="159"/>
      <c r="F68" s="159"/>
      <c r="G68" s="160">
        <f t="shared" si="3"/>
        <v>0</v>
      </c>
      <c r="H68" s="161" t="e">
        <f t="shared" si="4"/>
        <v>#DIV/0!</v>
      </c>
      <c r="I68" s="313"/>
      <c r="J68" s="313"/>
      <c r="K68" s="313"/>
      <c r="L68" s="313"/>
      <c r="M68" s="313"/>
      <c r="N68" s="313"/>
    </row>
    <row r="69" spans="1:14" s="135" customFormat="1" ht="19.5" customHeight="1">
      <c r="A69" s="153" t="s">
        <v>218</v>
      </c>
      <c r="B69" s="167">
        <v>1062</v>
      </c>
      <c r="C69" s="159"/>
      <c r="D69" s="159"/>
      <c r="E69" s="159"/>
      <c r="F69" s="159"/>
      <c r="G69" s="160">
        <f t="shared" si="3"/>
        <v>0</v>
      </c>
      <c r="H69" s="161" t="e">
        <f t="shared" si="4"/>
        <v>#DIV/0!</v>
      </c>
      <c r="I69" s="313"/>
      <c r="J69" s="313"/>
      <c r="K69" s="313"/>
      <c r="L69" s="313"/>
      <c r="M69" s="313"/>
      <c r="N69" s="313"/>
    </row>
    <row r="70" spans="1:14" s="135" customFormat="1" ht="19.5" customHeight="1">
      <c r="A70" s="153" t="s">
        <v>196</v>
      </c>
      <c r="B70" s="167">
        <v>1063</v>
      </c>
      <c r="C70" s="159"/>
      <c r="D70" s="159"/>
      <c r="E70" s="159"/>
      <c r="F70" s="159"/>
      <c r="G70" s="160">
        <f t="shared" si="3"/>
        <v>0</v>
      </c>
      <c r="H70" s="161" t="e">
        <f t="shared" si="4"/>
        <v>#DIV/0!</v>
      </c>
      <c r="I70" s="313"/>
      <c r="J70" s="313"/>
      <c r="K70" s="313"/>
      <c r="L70" s="313"/>
      <c r="M70" s="313"/>
      <c r="N70" s="313"/>
    </row>
    <row r="71" spans="1:14" s="135" customFormat="1" ht="19.5" customHeight="1">
      <c r="A71" s="153" t="s">
        <v>197</v>
      </c>
      <c r="B71" s="167">
        <v>1064</v>
      </c>
      <c r="C71" s="159"/>
      <c r="D71" s="159"/>
      <c r="E71" s="159"/>
      <c r="F71" s="159"/>
      <c r="G71" s="160">
        <f t="shared" si="3"/>
        <v>0</v>
      </c>
      <c r="H71" s="161" t="e">
        <f t="shared" si="4"/>
        <v>#DIV/0!</v>
      </c>
      <c r="I71" s="313"/>
      <c r="J71" s="313"/>
      <c r="K71" s="313"/>
      <c r="L71" s="313"/>
      <c r="M71" s="313"/>
      <c r="N71" s="313"/>
    </row>
    <row r="72" spans="1:14" s="135" customFormat="1" ht="19.5" customHeight="1">
      <c r="A72" s="153" t="s">
        <v>219</v>
      </c>
      <c r="B72" s="167">
        <v>1065</v>
      </c>
      <c r="C72" s="159"/>
      <c r="D72" s="159"/>
      <c r="E72" s="159"/>
      <c r="F72" s="159"/>
      <c r="G72" s="160">
        <f t="shared" si="3"/>
        <v>0</v>
      </c>
      <c r="H72" s="161" t="e">
        <f t="shared" si="4"/>
        <v>#DIV/0!</v>
      </c>
      <c r="I72" s="313"/>
      <c r="J72" s="313"/>
      <c r="K72" s="313"/>
      <c r="L72" s="313"/>
      <c r="M72" s="313"/>
      <c r="N72" s="313"/>
    </row>
    <row r="73" spans="1:14" s="135" customFormat="1" ht="19.5" customHeight="1">
      <c r="A73" s="153" t="s">
        <v>220</v>
      </c>
      <c r="B73" s="167">
        <v>1066</v>
      </c>
      <c r="C73" s="159"/>
      <c r="D73" s="159"/>
      <c r="E73" s="159"/>
      <c r="F73" s="159"/>
      <c r="G73" s="160">
        <f t="shared" si="3"/>
        <v>0</v>
      </c>
      <c r="H73" s="161" t="e">
        <f t="shared" si="4"/>
        <v>#DIV/0!</v>
      </c>
      <c r="I73" s="313"/>
      <c r="J73" s="313"/>
      <c r="K73" s="313"/>
      <c r="L73" s="313"/>
      <c r="M73" s="313"/>
      <c r="N73" s="313"/>
    </row>
    <row r="74" spans="1:14" s="135" customFormat="1" ht="19.5" customHeight="1">
      <c r="A74" s="153" t="s">
        <v>221</v>
      </c>
      <c r="B74" s="167">
        <v>1067</v>
      </c>
      <c r="C74" s="159"/>
      <c r="D74" s="159"/>
      <c r="E74" s="159"/>
      <c r="F74" s="159"/>
      <c r="G74" s="160">
        <f t="shared" si="3"/>
        <v>0</v>
      </c>
      <c r="H74" s="161" t="e">
        <f t="shared" si="4"/>
        <v>#DIV/0!</v>
      </c>
      <c r="I74" s="313"/>
      <c r="J74" s="313"/>
      <c r="K74" s="313"/>
      <c r="L74" s="313"/>
      <c r="M74" s="313"/>
      <c r="N74" s="313"/>
    </row>
    <row r="75" spans="1:14" s="172" customFormat="1" ht="19.5" customHeight="1">
      <c r="A75" s="147" t="s">
        <v>222</v>
      </c>
      <c r="B75" s="148">
        <v>1070</v>
      </c>
      <c r="C75" s="170">
        <f>SUM(C76:C78)</f>
        <v>2</v>
      </c>
      <c r="D75" s="170">
        <f>SUM(D76:D78)</f>
        <v>2</v>
      </c>
      <c r="E75" s="171">
        <f>SUM(E76:E78)</f>
        <v>0</v>
      </c>
      <c r="F75" s="170">
        <f>SUM(F76:F78)</f>
        <v>1</v>
      </c>
      <c r="G75" s="151">
        <f t="shared" si="3"/>
        <v>1</v>
      </c>
      <c r="H75" s="152" t="e">
        <f t="shared" si="4"/>
        <v>#DIV/0!</v>
      </c>
      <c r="I75" s="314"/>
      <c r="J75" s="314"/>
      <c r="K75" s="314"/>
      <c r="L75" s="314"/>
      <c r="M75" s="314"/>
      <c r="N75" s="314"/>
    </row>
    <row r="76" spans="1:14" s="135" customFormat="1" ht="19.5" customHeight="1">
      <c r="A76" s="153" t="s">
        <v>223</v>
      </c>
      <c r="B76" s="167">
        <v>1071</v>
      </c>
      <c r="C76" s="141"/>
      <c r="D76" s="141"/>
      <c r="E76" s="141"/>
      <c r="F76" s="141"/>
      <c r="G76" s="160">
        <f t="shared" si="3"/>
        <v>0</v>
      </c>
      <c r="H76" s="161" t="e">
        <f t="shared" si="4"/>
        <v>#DIV/0!</v>
      </c>
      <c r="I76" s="313"/>
      <c r="J76" s="313"/>
      <c r="K76" s="313"/>
      <c r="L76" s="313"/>
      <c r="M76" s="313"/>
      <c r="N76" s="313"/>
    </row>
    <row r="77" spans="1:14" s="135" customFormat="1" ht="19.5" customHeight="1">
      <c r="A77" s="153" t="s">
        <v>224</v>
      </c>
      <c r="B77" s="167">
        <v>1072</v>
      </c>
      <c r="C77" s="141"/>
      <c r="D77" s="141"/>
      <c r="E77" s="141"/>
      <c r="F77" s="141"/>
      <c r="G77" s="160">
        <f t="shared" si="3"/>
        <v>0</v>
      </c>
      <c r="H77" s="161" t="e">
        <f t="shared" si="4"/>
        <v>#DIV/0!</v>
      </c>
      <c r="I77" s="313"/>
      <c r="J77" s="313"/>
      <c r="K77" s="313"/>
      <c r="L77" s="313"/>
      <c r="M77" s="313"/>
      <c r="N77" s="313"/>
    </row>
    <row r="78" spans="1:14" s="135" customFormat="1" ht="56.25" customHeight="1">
      <c r="A78" s="147" t="s">
        <v>225</v>
      </c>
      <c r="B78" s="167">
        <v>1073</v>
      </c>
      <c r="C78" s="170">
        <f>SUM(C79:C83)</f>
        <v>2</v>
      </c>
      <c r="D78" s="170">
        <f>SUM(D79:D83)</f>
        <v>2</v>
      </c>
      <c r="E78" s="170">
        <f>SUM(E79:E83)</f>
        <v>0</v>
      </c>
      <c r="F78" s="170">
        <f>SUM(F79:F83)</f>
        <v>1</v>
      </c>
      <c r="G78" s="160">
        <f t="shared" si="3"/>
        <v>1</v>
      </c>
      <c r="H78" s="161" t="e">
        <f t="shared" si="4"/>
        <v>#DIV/0!</v>
      </c>
      <c r="I78" s="316"/>
      <c r="J78" s="316"/>
      <c r="K78" s="316"/>
      <c r="L78" s="316"/>
      <c r="M78" s="316"/>
      <c r="N78" s="316"/>
    </row>
    <row r="79" spans="1:14" s="172" customFormat="1" ht="30" customHeight="1" hidden="1">
      <c r="A79" s="166" t="s">
        <v>226</v>
      </c>
      <c r="B79" s="55" t="s">
        <v>227</v>
      </c>
      <c r="C79" s="21"/>
      <c r="D79" s="21"/>
      <c r="E79" s="173"/>
      <c r="F79" s="21"/>
      <c r="G79" s="159">
        <f t="shared" si="3"/>
        <v>0</v>
      </c>
      <c r="H79" s="161" t="e">
        <f t="shared" si="4"/>
        <v>#DIV/0!</v>
      </c>
      <c r="I79" s="314"/>
      <c r="J79" s="314"/>
      <c r="K79" s="314"/>
      <c r="L79" s="314"/>
      <c r="M79" s="314"/>
      <c r="N79" s="314"/>
    </row>
    <row r="80" spans="1:14" s="172" customFormat="1" ht="24.75" customHeight="1" hidden="1">
      <c r="A80" s="166" t="s">
        <v>228</v>
      </c>
      <c r="B80" s="55" t="s">
        <v>229</v>
      </c>
      <c r="C80" s="21"/>
      <c r="D80" s="21"/>
      <c r="E80" s="174"/>
      <c r="F80" s="21"/>
      <c r="G80" s="159">
        <f t="shared" si="3"/>
        <v>0</v>
      </c>
      <c r="H80" s="161" t="e">
        <f t="shared" si="4"/>
        <v>#DIV/0!</v>
      </c>
      <c r="I80" s="314"/>
      <c r="J80" s="314"/>
      <c r="K80" s="314"/>
      <c r="L80" s="314"/>
      <c r="M80" s="314"/>
      <c r="N80" s="314"/>
    </row>
    <row r="81" spans="1:14" s="172" customFormat="1" ht="19.5" customHeight="1" hidden="1">
      <c r="A81" s="166" t="s">
        <v>230</v>
      </c>
      <c r="B81" s="55" t="s">
        <v>231</v>
      </c>
      <c r="C81" s="21"/>
      <c r="D81" s="21"/>
      <c r="E81" s="174"/>
      <c r="F81" s="21"/>
      <c r="G81" s="159">
        <f t="shared" si="3"/>
        <v>0</v>
      </c>
      <c r="H81" s="161" t="e">
        <f t="shared" si="4"/>
        <v>#DIV/0!</v>
      </c>
      <c r="I81" s="314"/>
      <c r="J81" s="314"/>
      <c r="K81" s="314"/>
      <c r="L81" s="314"/>
      <c r="M81" s="314"/>
      <c r="N81" s="314"/>
    </row>
    <row r="82" spans="1:14" s="172" customFormat="1" ht="19.5" customHeight="1" hidden="1">
      <c r="A82" s="166" t="s">
        <v>232</v>
      </c>
      <c r="B82" s="55" t="s">
        <v>233</v>
      </c>
      <c r="C82" s="21"/>
      <c r="D82" s="21"/>
      <c r="E82" s="174"/>
      <c r="F82" s="21"/>
      <c r="G82" s="159">
        <f t="shared" si="3"/>
        <v>0</v>
      </c>
      <c r="H82" s="161" t="e">
        <f t="shared" si="4"/>
        <v>#DIV/0!</v>
      </c>
      <c r="I82" s="314"/>
      <c r="J82" s="314"/>
      <c r="K82" s="314"/>
      <c r="L82" s="314"/>
      <c r="M82" s="314"/>
      <c r="N82" s="314"/>
    </row>
    <row r="83" spans="1:14" s="172" customFormat="1" ht="19.5" customHeight="1">
      <c r="A83" s="166" t="s">
        <v>234</v>
      </c>
      <c r="B83" s="55" t="s">
        <v>227</v>
      </c>
      <c r="C83" s="21">
        <v>2</v>
      </c>
      <c r="D83" s="21">
        <v>2</v>
      </c>
      <c r="E83" s="174">
        <v>0</v>
      </c>
      <c r="F83" s="21">
        <v>1</v>
      </c>
      <c r="G83" s="160">
        <f t="shared" si="3"/>
        <v>1</v>
      </c>
      <c r="H83" s="161" t="e">
        <f t="shared" si="4"/>
        <v>#DIV/0!</v>
      </c>
      <c r="I83" s="314"/>
      <c r="J83" s="314"/>
      <c r="K83" s="314"/>
      <c r="L83" s="314"/>
      <c r="M83" s="314"/>
      <c r="N83" s="314"/>
    </row>
    <row r="84" spans="1:14" s="172" customFormat="1" ht="19.5" customHeight="1">
      <c r="A84" s="175" t="s">
        <v>235</v>
      </c>
      <c r="B84" s="148">
        <v>1080</v>
      </c>
      <c r="C84" s="154">
        <f>SUM(C85:C90)</f>
        <v>0</v>
      </c>
      <c r="D84" s="154">
        <f>SUM(D85:D90)</f>
        <v>-2</v>
      </c>
      <c r="E84" s="154">
        <f>SUM(E85:E90)</f>
        <v>0</v>
      </c>
      <c r="F84" s="154">
        <f>SUM(F85:F90)</f>
        <v>-5</v>
      </c>
      <c r="G84" s="151">
        <f t="shared" si="3"/>
        <v>-5</v>
      </c>
      <c r="H84" s="152" t="e">
        <f t="shared" si="4"/>
        <v>#DIV/0!</v>
      </c>
      <c r="I84" s="314"/>
      <c r="J84" s="314"/>
      <c r="K84" s="314"/>
      <c r="L84" s="314"/>
      <c r="M84" s="314"/>
      <c r="N84" s="314"/>
    </row>
    <row r="85" spans="1:14" s="135" customFormat="1" ht="19.5" customHeight="1">
      <c r="A85" s="153" t="s">
        <v>223</v>
      </c>
      <c r="B85" s="167">
        <v>1081</v>
      </c>
      <c r="C85" s="159"/>
      <c r="D85" s="159"/>
      <c r="E85" s="159"/>
      <c r="F85" s="159"/>
      <c r="G85" s="151">
        <f t="shared" si="3"/>
        <v>0</v>
      </c>
      <c r="H85" s="152" t="e">
        <f t="shared" si="4"/>
        <v>#DIV/0!</v>
      </c>
      <c r="I85" s="313"/>
      <c r="J85" s="313"/>
      <c r="K85" s="313"/>
      <c r="L85" s="313"/>
      <c r="M85" s="313"/>
      <c r="N85" s="313"/>
    </row>
    <row r="86" spans="1:14" s="135" customFormat="1" ht="19.5" customHeight="1">
      <c r="A86" s="153" t="s">
        <v>236</v>
      </c>
      <c r="B86" s="167">
        <v>1082</v>
      </c>
      <c r="C86" s="159"/>
      <c r="D86" s="159"/>
      <c r="E86" s="159"/>
      <c r="F86" s="159"/>
      <c r="G86" s="151">
        <f t="shared" si="3"/>
        <v>0</v>
      </c>
      <c r="H86" s="152" t="e">
        <f t="shared" si="4"/>
        <v>#DIV/0!</v>
      </c>
      <c r="I86" s="313"/>
      <c r="J86" s="313"/>
      <c r="K86" s="313"/>
      <c r="L86" s="313"/>
      <c r="M86" s="313"/>
      <c r="N86" s="313"/>
    </row>
    <row r="87" spans="1:14" s="135" customFormat="1" ht="19.5" customHeight="1">
      <c r="A87" s="153" t="s">
        <v>237</v>
      </c>
      <c r="B87" s="167">
        <v>1083</v>
      </c>
      <c r="C87" s="159"/>
      <c r="D87" s="159"/>
      <c r="E87" s="159"/>
      <c r="F87" s="159"/>
      <c r="G87" s="151">
        <f t="shared" si="3"/>
        <v>0</v>
      </c>
      <c r="H87" s="152" t="e">
        <f t="shared" si="4"/>
        <v>#DIV/0!</v>
      </c>
      <c r="I87" s="313"/>
      <c r="J87" s="313"/>
      <c r="K87" s="313"/>
      <c r="L87" s="313"/>
      <c r="M87" s="313"/>
      <c r="N87" s="313"/>
    </row>
    <row r="88" spans="1:14" s="135" customFormat="1" ht="19.5" customHeight="1">
      <c r="A88" s="153" t="s">
        <v>238</v>
      </c>
      <c r="B88" s="167">
        <v>1084</v>
      </c>
      <c r="C88" s="159"/>
      <c r="D88" s="159"/>
      <c r="E88" s="159"/>
      <c r="F88" s="159"/>
      <c r="G88" s="151">
        <f t="shared" si="3"/>
        <v>0</v>
      </c>
      <c r="H88" s="152" t="e">
        <f t="shared" si="4"/>
        <v>#DIV/0!</v>
      </c>
      <c r="I88" s="313"/>
      <c r="J88" s="313"/>
      <c r="K88" s="313"/>
      <c r="L88" s="313"/>
      <c r="M88" s="313"/>
      <c r="N88" s="313"/>
    </row>
    <row r="89" spans="1:14" s="135" customFormat="1" ht="19.5" customHeight="1">
      <c r="A89" s="153" t="s">
        <v>239</v>
      </c>
      <c r="B89" s="167">
        <v>1085</v>
      </c>
      <c r="C89" s="159"/>
      <c r="D89" s="159"/>
      <c r="E89" s="159"/>
      <c r="F89" s="159"/>
      <c r="G89" s="151">
        <f t="shared" si="3"/>
        <v>0</v>
      </c>
      <c r="H89" s="152" t="e">
        <f t="shared" si="4"/>
        <v>#DIV/0!</v>
      </c>
      <c r="I89" s="313"/>
      <c r="J89" s="313"/>
      <c r="K89" s="313"/>
      <c r="L89" s="313"/>
      <c r="M89" s="313"/>
      <c r="N89" s="313"/>
    </row>
    <row r="90" spans="1:14" s="135" customFormat="1" ht="58.5" customHeight="1">
      <c r="A90" s="147" t="s">
        <v>240</v>
      </c>
      <c r="B90" s="167">
        <v>1086</v>
      </c>
      <c r="C90" s="154">
        <f>SUM(C91:C96)</f>
        <v>0</v>
      </c>
      <c r="D90" s="154">
        <v>-2</v>
      </c>
      <c r="E90" s="154">
        <f>SUM(E91:E96)</f>
        <v>0</v>
      </c>
      <c r="F90" s="154">
        <v>-5</v>
      </c>
      <c r="G90" s="156">
        <f t="shared" si="3"/>
        <v>-5</v>
      </c>
      <c r="H90" s="152" t="e">
        <f t="shared" si="4"/>
        <v>#DIV/0!</v>
      </c>
      <c r="I90" s="316"/>
      <c r="J90" s="316"/>
      <c r="K90" s="316"/>
      <c r="L90" s="316"/>
      <c r="M90" s="316"/>
      <c r="N90" s="316"/>
    </row>
    <row r="91" spans="1:14" s="172" customFormat="1" ht="19.5" customHeight="1" hidden="1">
      <c r="A91" s="176" t="s">
        <v>241</v>
      </c>
      <c r="B91" s="55" t="s">
        <v>242</v>
      </c>
      <c r="C91" s="159"/>
      <c r="D91" s="159"/>
      <c r="E91" s="169"/>
      <c r="F91" s="159"/>
      <c r="G91" s="156">
        <f t="shared" si="3"/>
        <v>0</v>
      </c>
      <c r="H91" s="152" t="e">
        <f t="shared" si="4"/>
        <v>#DIV/0!</v>
      </c>
      <c r="I91" s="314"/>
      <c r="J91" s="314"/>
      <c r="K91" s="314"/>
      <c r="L91" s="314"/>
      <c r="M91" s="314"/>
      <c r="N91" s="314"/>
    </row>
    <row r="92" spans="1:14" s="172" customFormat="1" ht="19.5" customHeight="1" hidden="1">
      <c r="A92" s="176" t="s">
        <v>243</v>
      </c>
      <c r="B92" s="55" t="s">
        <v>244</v>
      </c>
      <c r="C92" s="159"/>
      <c r="D92" s="159"/>
      <c r="E92" s="177"/>
      <c r="F92" s="159"/>
      <c r="G92" s="156">
        <f t="shared" si="3"/>
        <v>0</v>
      </c>
      <c r="H92" s="152" t="e">
        <f t="shared" si="4"/>
        <v>#DIV/0!</v>
      </c>
      <c r="I92" s="314"/>
      <c r="J92" s="314"/>
      <c r="K92" s="314"/>
      <c r="L92" s="314"/>
      <c r="M92" s="314"/>
      <c r="N92" s="314"/>
    </row>
    <row r="93" spans="1:14" s="172" customFormat="1" ht="19.5" customHeight="1" hidden="1">
      <c r="A93" s="178" t="s">
        <v>245</v>
      </c>
      <c r="B93" s="55" t="s">
        <v>246</v>
      </c>
      <c r="C93" s="159"/>
      <c r="D93" s="159"/>
      <c r="E93" s="169"/>
      <c r="F93" s="159"/>
      <c r="G93" s="156">
        <f t="shared" si="3"/>
        <v>0</v>
      </c>
      <c r="H93" s="152" t="e">
        <f t="shared" si="4"/>
        <v>#DIV/0!</v>
      </c>
      <c r="I93" s="314"/>
      <c r="J93" s="314"/>
      <c r="K93" s="314"/>
      <c r="L93" s="314"/>
      <c r="M93" s="314"/>
      <c r="N93" s="314"/>
    </row>
    <row r="94" spans="1:14" s="172" customFormat="1" ht="19.5" customHeight="1" hidden="1">
      <c r="A94" s="179" t="s">
        <v>247</v>
      </c>
      <c r="B94" s="55" t="s">
        <v>248</v>
      </c>
      <c r="C94" s="159"/>
      <c r="D94" s="159"/>
      <c r="E94" s="169"/>
      <c r="F94" s="159"/>
      <c r="G94" s="156">
        <f t="shared" si="3"/>
        <v>0</v>
      </c>
      <c r="H94" s="152" t="e">
        <f t="shared" si="4"/>
        <v>#DIV/0!</v>
      </c>
      <c r="I94" s="314"/>
      <c r="J94" s="314"/>
      <c r="K94" s="314"/>
      <c r="L94" s="314"/>
      <c r="M94" s="314"/>
      <c r="N94" s="314"/>
    </row>
    <row r="95" spans="1:14" s="172" customFormat="1" ht="19.5" customHeight="1" hidden="1">
      <c r="A95" s="166" t="s">
        <v>249</v>
      </c>
      <c r="B95" s="55" t="s">
        <v>250</v>
      </c>
      <c r="C95" s="159"/>
      <c r="D95" s="159"/>
      <c r="E95" s="169"/>
      <c r="F95" s="159"/>
      <c r="G95" s="156">
        <f t="shared" si="3"/>
        <v>0</v>
      </c>
      <c r="H95" s="152" t="e">
        <f t="shared" si="4"/>
        <v>#DIV/0!</v>
      </c>
      <c r="I95" s="314"/>
      <c r="J95" s="314"/>
      <c r="K95" s="314"/>
      <c r="L95" s="314"/>
      <c r="M95" s="314"/>
      <c r="N95" s="314"/>
    </row>
    <row r="96" spans="1:14" s="172" customFormat="1" ht="19.5" customHeight="1" hidden="1">
      <c r="A96" s="166" t="s">
        <v>251</v>
      </c>
      <c r="B96" s="55" t="s">
        <v>252</v>
      </c>
      <c r="C96" s="159"/>
      <c r="D96" s="159"/>
      <c r="E96" s="169"/>
      <c r="F96" s="159"/>
      <c r="G96" s="151">
        <f t="shared" si="3"/>
        <v>0</v>
      </c>
      <c r="H96" s="152" t="e">
        <f t="shared" si="4"/>
        <v>#DIV/0!</v>
      </c>
      <c r="I96" s="314"/>
      <c r="J96" s="314"/>
      <c r="K96" s="314"/>
      <c r="L96" s="314"/>
      <c r="M96" s="314"/>
      <c r="N96" s="314"/>
    </row>
    <row r="97" spans="1:14" s="28" customFormat="1" ht="19.5" customHeight="1">
      <c r="A97" s="147" t="s">
        <v>253</v>
      </c>
      <c r="B97" s="148">
        <v>1100</v>
      </c>
      <c r="C97" s="154">
        <f>SUM(C40,C41,C67,C75,C84)</f>
        <v>201</v>
      </c>
      <c r="D97" s="180">
        <f>SUM(D40,D41,D67,D75,D84)</f>
        <v>192</v>
      </c>
      <c r="E97" s="181">
        <f>SUM(E40,E41,E67,E75,E84)</f>
        <v>10</v>
      </c>
      <c r="F97" s="154">
        <f>SUM(F40,F41,F67,F75,F84)</f>
        <v>72</v>
      </c>
      <c r="G97" s="151">
        <f t="shared" si="3"/>
        <v>62</v>
      </c>
      <c r="H97" s="152">
        <f t="shared" si="4"/>
        <v>720</v>
      </c>
      <c r="I97" s="314"/>
      <c r="J97" s="314"/>
      <c r="K97" s="314"/>
      <c r="L97" s="314"/>
      <c r="M97" s="314"/>
      <c r="N97" s="314"/>
    </row>
    <row r="98" spans="1:14" s="28" customFormat="1" ht="19.5" customHeight="1">
      <c r="A98" s="147" t="s">
        <v>254</v>
      </c>
      <c r="B98" s="148">
        <v>1110</v>
      </c>
      <c r="C98" s="151"/>
      <c r="D98" s="151"/>
      <c r="E98" s="151"/>
      <c r="F98" s="151"/>
      <c r="G98" s="151">
        <f t="shared" si="3"/>
        <v>0</v>
      </c>
      <c r="H98" s="152" t="e">
        <f t="shared" si="4"/>
        <v>#DIV/0!</v>
      </c>
      <c r="I98" s="314"/>
      <c r="J98" s="314"/>
      <c r="K98" s="314"/>
      <c r="L98" s="314"/>
      <c r="M98" s="314"/>
      <c r="N98" s="314"/>
    </row>
    <row r="99" spans="1:14" s="28" customFormat="1" ht="19.5" customHeight="1">
      <c r="A99" s="147" t="s">
        <v>255</v>
      </c>
      <c r="B99" s="148">
        <v>1120</v>
      </c>
      <c r="C99" s="151" t="s">
        <v>256</v>
      </c>
      <c r="D99" s="151" t="s">
        <v>256</v>
      </c>
      <c r="E99" s="151" t="s">
        <v>256</v>
      </c>
      <c r="F99" s="151" t="s">
        <v>256</v>
      </c>
      <c r="G99" s="151" t="e">
        <f t="shared" si="3"/>
        <v>#VALUE!</v>
      </c>
      <c r="H99" s="152" t="e">
        <f t="shared" si="4"/>
        <v>#VALUE!</v>
      </c>
      <c r="I99" s="314"/>
      <c r="J99" s="314"/>
      <c r="K99" s="314"/>
      <c r="L99" s="314"/>
      <c r="M99" s="314"/>
      <c r="N99" s="314"/>
    </row>
    <row r="100" spans="1:14" s="28" customFormat="1" ht="19.5" customHeight="1">
      <c r="A100" s="147" t="s">
        <v>257</v>
      </c>
      <c r="B100" s="148">
        <v>1130</v>
      </c>
      <c r="C100" s="151"/>
      <c r="D100" s="151"/>
      <c r="E100" s="151"/>
      <c r="F100" s="151"/>
      <c r="G100" s="151">
        <f t="shared" si="3"/>
        <v>0</v>
      </c>
      <c r="H100" s="152" t="e">
        <f t="shared" si="4"/>
        <v>#DIV/0!</v>
      </c>
      <c r="I100" s="314"/>
      <c r="J100" s="314"/>
      <c r="K100" s="314"/>
      <c r="L100" s="314"/>
      <c r="M100" s="314"/>
      <c r="N100" s="314"/>
    </row>
    <row r="101" spans="1:14" s="28" customFormat="1" ht="19.5" customHeight="1">
      <c r="A101" s="147" t="s">
        <v>258</v>
      </c>
      <c r="B101" s="148">
        <v>1140</v>
      </c>
      <c r="C101" s="151" t="s">
        <v>256</v>
      </c>
      <c r="D101" s="151" t="s">
        <v>256</v>
      </c>
      <c r="E101" s="151" t="s">
        <v>256</v>
      </c>
      <c r="F101" s="151" t="s">
        <v>256</v>
      </c>
      <c r="G101" s="151" t="e">
        <f t="shared" si="3"/>
        <v>#VALUE!</v>
      </c>
      <c r="H101" s="152" t="e">
        <f t="shared" si="4"/>
        <v>#VALUE!</v>
      </c>
      <c r="I101" s="314"/>
      <c r="J101" s="314"/>
      <c r="K101" s="314"/>
      <c r="L101" s="314"/>
      <c r="M101" s="314"/>
      <c r="N101" s="314"/>
    </row>
    <row r="102" spans="1:14" s="28" customFormat="1" ht="19.5" customHeight="1">
      <c r="A102" s="147" t="s">
        <v>259</v>
      </c>
      <c r="B102" s="148">
        <v>1150</v>
      </c>
      <c r="C102" s="180">
        <f>SUM(C103:C105)</f>
        <v>0</v>
      </c>
      <c r="D102" s="180">
        <f>SUM(D103:D105)</f>
        <v>0</v>
      </c>
      <c r="E102" s="170">
        <f>SUM(E103:E105)</f>
        <v>0</v>
      </c>
      <c r="F102" s="180">
        <f>SUM(F103:F105)</f>
        <v>0</v>
      </c>
      <c r="G102" s="151">
        <f t="shared" si="3"/>
        <v>0</v>
      </c>
      <c r="H102" s="152" t="e">
        <f t="shared" si="4"/>
        <v>#DIV/0!</v>
      </c>
      <c r="I102" s="314"/>
      <c r="J102" s="314"/>
      <c r="K102" s="314"/>
      <c r="L102" s="314"/>
      <c r="M102" s="314"/>
      <c r="N102" s="314"/>
    </row>
    <row r="103" spans="1:14" ht="19.5" customHeight="1">
      <c r="A103" s="153" t="s">
        <v>223</v>
      </c>
      <c r="B103" s="167">
        <v>1151</v>
      </c>
      <c r="C103" s="21"/>
      <c r="D103" s="21"/>
      <c r="E103" s="21"/>
      <c r="F103" s="21"/>
      <c r="G103" s="160">
        <f t="shared" si="3"/>
        <v>0</v>
      </c>
      <c r="H103" s="161" t="e">
        <f t="shared" si="4"/>
        <v>#DIV/0!</v>
      </c>
      <c r="I103" s="313"/>
      <c r="J103" s="313"/>
      <c r="K103" s="313"/>
      <c r="L103" s="313"/>
      <c r="M103" s="313"/>
      <c r="N103" s="313"/>
    </row>
    <row r="104" spans="1:14" ht="22.5" customHeight="1">
      <c r="A104" s="153" t="s">
        <v>234</v>
      </c>
      <c r="B104" s="167">
        <v>1152</v>
      </c>
      <c r="C104" s="21"/>
      <c r="D104" s="21"/>
      <c r="E104" s="21"/>
      <c r="F104" s="21"/>
      <c r="G104" s="160">
        <f t="shared" si="3"/>
        <v>0</v>
      </c>
      <c r="H104" s="161" t="e">
        <f t="shared" si="4"/>
        <v>#DIV/0!</v>
      </c>
      <c r="I104" s="316"/>
      <c r="J104" s="316"/>
      <c r="K104" s="316"/>
      <c r="L104" s="316"/>
      <c r="M104" s="316"/>
      <c r="N104" s="316"/>
    </row>
    <row r="105" spans="1:14" ht="42" customHeight="1" hidden="1">
      <c r="A105" s="153" t="s">
        <v>234</v>
      </c>
      <c r="B105" s="167"/>
      <c r="C105" s="21"/>
      <c r="D105" s="21"/>
      <c r="E105" s="21"/>
      <c r="F105" s="21"/>
      <c r="G105" s="160"/>
      <c r="H105" s="161"/>
      <c r="I105" s="316"/>
      <c r="J105" s="316"/>
      <c r="K105" s="316"/>
      <c r="L105" s="316"/>
      <c r="M105" s="316"/>
      <c r="N105" s="316"/>
    </row>
    <row r="106" spans="1:14" s="28" customFormat="1" ht="19.5" customHeight="1">
      <c r="A106" s="147" t="s">
        <v>260</v>
      </c>
      <c r="B106" s="148">
        <v>1160</v>
      </c>
      <c r="C106" s="154">
        <f>SUM(C107:C109)</f>
        <v>0</v>
      </c>
      <c r="D106" s="154">
        <f>SUM(D107:D109)</f>
        <v>0</v>
      </c>
      <c r="E106" s="154">
        <f>SUM(E107:E109)</f>
        <v>0</v>
      </c>
      <c r="F106" s="154">
        <f>SUM(F107:F109)</f>
        <v>0</v>
      </c>
      <c r="G106" s="156">
        <f>F106-E106</f>
        <v>0</v>
      </c>
      <c r="H106" s="152" t="e">
        <f>(F106/E106)*100</f>
        <v>#DIV/0!</v>
      </c>
      <c r="I106" s="314"/>
      <c r="J106" s="314"/>
      <c r="K106" s="314"/>
      <c r="L106" s="314"/>
      <c r="M106" s="314"/>
      <c r="N106" s="314"/>
    </row>
    <row r="107" spans="1:14" ht="19.5" customHeight="1">
      <c r="A107" s="153" t="s">
        <v>223</v>
      </c>
      <c r="B107" s="167">
        <v>1161</v>
      </c>
      <c r="C107" s="159">
        <v>0</v>
      </c>
      <c r="D107" s="159">
        <v>0</v>
      </c>
      <c r="E107" s="159">
        <v>0</v>
      </c>
      <c r="F107" s="159">
        <v>0</v>
      </c>
      <c r="G107" s="156">
        <f>F107-E107</f>
        <v>0</v>
      </c>
      <c r="H107" s="152" t="e">
        <f>(F107/E107)*100</f>
        <v>#DIV/0!</v>
      </c>
      <c r="I107" s="313"/>
      <c r="J107" s="313"/>
      <c r="K107" s="313"/>
      <c r="L107" s="313"/>
      <c r="M107" s="313"/>
      <c r="N107" s="313"/>
    </row>
    <row r="108" spans="1:14" ht="39" customHeight="1">
      <c r="A108" s="153" t="s">
        <v>261</v>
      </c>
      <c r="B108" s="167">
        <v>1162</v>
      </c>
      <c r="C108" s="159">
        <v>0</v>
      </c>
      <c r="D108" s="159">
        <v>0</v>
      </c>
      <c r="E108" s="159">
        <v>0</v>
      </c>
      <c r="F108" s="159">
        <v>0</v>
      </c>
      <c r="G108" s="156">
        <f>F108-E108</f>
        <v>0</v>
      </c>
      <c r="H108" s="152" t="e">
        <f>(F108/E108)*100</f>
        <v>#DIV/0!</v>
      </c>
      <c r="I108" s="316"/>
      <c r="J108" s="316"/>
      <c r="K108" s="316"/>
      <c r="L108" s="316"/>
      <c r="M108" s="316"/>
      <c r="N108" s="316"/>
    </row>
    <row r="109" spans="1:14" ht="29.25" customHeight="1" hidden="1">
      <c r="A109" s="153" t="s">
        <v>262</v>
      </c>
      <c r="B109" s="167">
        <v>1163</v>
      </c>
      <c r="C109" s="159"/>
      <c r="D109" s="159"/>
      <c r="E109" s="159"/>
      <c r="F109" s="159"/>
      <c r="G109" s="156"/>
      <c r="H109" s="152"/>
      <c r="I109" s="316"/>
      <c r="J109" s="316"/>
      <c r="K109" s="316"/>
      <c r="L109" s="316"/>
      <c r="M109" s="316"/>
      <c r="N109" s="316"/>
    </row>
    <row r="110" spans="1:14" s="28" customFormat="1" ht="19.5" customHeight="1">
      <c r="A110" s="147" t="s">
        <v>263</v>
      </c>
      <c r="B110" s="148">
        <v>1170</v>
      </c>
      <c r="C110" s="154">
        <f>SUM(C97:C102,C106)</f>
        <v>201</v>
      </c>
      <c r="D110" s="180">
        <f>SUM(D97:D102,D106)</f>
        <v>192</v>
      </c>
      <c r="E110" s="154">
        <f>SUM(E97:E102,E106)</f>
        <v>10</v>
      </c>
      <c r="F110" s="154">
        <f>SUM(F97:F102,F106)</f>
        <v>72</v>
      </c>
      <c r="G110" s="151">
        <f aca="true" t="shared" si="5" ref="G110:G120">F110-E110</f>
        <v>62</v>
      </c>
      <c r="H110" s="152">
        <f aca="true" t="shared" si="6" ref="H110:H120">(F110/E110)*100</f>
        <v>720</v>
      </c>
      <c r="I110" s="314"/>
      <c r="J110" s="314"/>
      <c r="K110" s="314"/>
      <c r="L110" s="314"/>
      <c r="M110" s="314"/>
      <c r="N110" s="314"/>
    </row>
    <row r="111" spans="1:14" ht="19.5" customHeight="1">
      <c r="A111" s="153" t="s">
        <v>264</v>
      </c>
      <c r="B111" s="158">
        <v>1180</v>
      </c>
      <c r="C111" s="21" t="s">
        <v>256</v>
      </c>
      <c r="D111" s="21" t="s">
        <v>256</v>
      </c>
      <c r="E111" s="21">
        <v>-2</v>
      </c>
      <c r="F111" s="141" t="s">
        <v>256</v>
      </c>
      <c r="G111" s="160" t="e">
        <f t="shared" si="5"/>
        <v>#VALUE!</v>
      </c>
      <c r="H111" s="161" t="e">
        <f t="shared" si="6"/>
        <v>#VALUE!</v>
      </c>
      <c r="I111" s="313"/>
      <c r="J111" s="313"/>
      <c r="K111" s="313"/>
      <c r="L111" s="313"/>
      <c r="M111" s="313"/>
      <c r="N111" s="313"/>
    </row>
    <row r="112" spans="1:14" ht="19.5" customHeight="1">
      <c r="A112" s="153" t="s">
        <v>265</v>
      </c>
      <c r="B112" s="158">
        <v>1181</v>
      </c>
      <c r="C112" s="21"/>
      <c r="D112" s="21"/>
      <c r="E112" s="21"/>
      <c r="F112" s="141"/>
      <c r="G112" s="160">
        <f t="shared" si="5"/>
        <v>0</v>
      </c>
      <c r="H112" s="161" t="e">
        <f t="shared" si="6"/>
        <v>#DIV/0!</v>
      </c>
      <c r="I112" s="313"/>
      <c r="J112" s="313"/>
      <c r="K112" s="313"/>
      <c r="L112" s="313"/>
      <c r="M112" s="313"/>
      <c r="N112" s="313"/>
    </row>
    <row r="113" spans="1:14" ht="19.5" customHeight="1">
      <c r="A113" s="153" t="s">
        <v>266</v>
      </c>
      <c r="B113" s="167">
        <v>1190</v>
      </c>
      <c r="C113" s="21"/>
      <c r="D113" s="21"/>
      <c r="E113" s="21"/>
      <c r="F113" s="141"/>
      <c r="G113" s="160">
        <f t="shared" si="5"/>
        <v>0</v>
      </c>
      <c r="H113" s="161" t="e">
        <f t="shared" si="6"/>
        <v>#DIV/0!</v>
      </c>
      <c r="I113" s="313"/>
      <c r="J113" s="313"/>
      <c r="K113" s="313"/>
      <c r="L113" s="313"/>
      <c r="M113" s="313"/>
      <c r="N113" s="313"/>
    </row>
    <row r="114" spans="1:14" ht="19.5" customHeight="1">
      <c r="A114" s="153" t="s">
        <v>267</v>
      </c>
      <c r="B114" s="167">
        <v>1191</v>
      </c>
      <c r="C114" s="21" t="s">
        <v>256</v>
      </c>
      <c r="D114" s="21" t="s">
        <v>256</v>
      </c>
      <c r="E114" s="21" t="s">
        <v>256</v>
      </c>
      <c r="F114" s="141" t="s">
        <v>256</v>
      </c>
      <c r="G114" s="160" t="e">
        <f t="shared" si="5"/>
        <v>#VALUE!</v>
      </c>
      <c r="H114" s="161" t="e">
        <f t="shared" si="6"/>
        <v>#VALUE!</v>
      </c>
      <c r="I114" s="313"/>
      <c r="J114" s="313"/>
      <c r="K114" s="313"/>
      <c r="L114" s="313"/>
      <c r="M114" s="313"/>
      <c r="N114" s="313"/>
    </row>
    <row r="115" spans="1:14" s="28" customFormat="1" ht="19.5" customHeight="1">
      <c r="A115" s="147" t="s">
        <v>268</v>
      </c>
      <c r="B115" s="148">
        <v>1200</v>
      </c>
      <c r="C115" s="154">
        <f>SUM(C110:C114)</f>
        <v>201</v>
      </c>
      <c r="D115" s="180">
        <f>SUM(D110:D114)</f>
        <v>192</v>
      </c>
      <c r="E115" s="154">
        <f>SUM(E110:E114)</f>
        <v>8</v>
      </c>
      <c r="F115" s="154">
        <f>SUM(F110:F114)</f>
        <v>72</v>
      </c>
      <c r="G115" s="151">
        <f t="shared" si="5"/>
        <v>64</v>
      </c>
      <c r="H115" s="152">
        <f t="shared" si="6"/>
        <v>900</v>
      </c>
      <c r="I115" s="314"/>
      <c r="J115" s="314"/>
      <c r="K115" s="314"/>
      <c r="L115" s="314"/>
      <c r="M115" s="314"/>
      <c r="N115" s="314"/>
    </row>
    <row r="116" spans="1:14" ht="19.5" customHeight="1">
      <c r="A116" s="153" t="s">
        <v>269</v>
      </c>
      <c r="B116" s="167">
        <v>1201</v>
      </c>
      <c r="C116" s="21"/>
      <c r="D116" s="21"/>
      <c r="E116" s="141"/>
      <c r="F116" s="21"/>
      <c r="G116" s="151">
        <f t="shared" si="5"/>
        <v>0</v>
      </c>
      <c r="H116" s="152" t="e">
        <f t="shared" si="6"/>
        <v>#DIV/0!</v>
      </c>
      <c r="I116" s="313"/>
      <c r="J116" s="313"/>
      <c r="K116" s="313"/>
      <c r="L116" s="313"/>
      <c r="M116" s="313"/>
      <c r="N116" s="313"/>
    </row>
    <row r="117" spans="1:14" ht="19.5" customHeight="1">
      <c r="A117" s="153" t="s">
        <v>270</v>
      </c>
      <c r="B117" s="167">
        <v>1202</v>
      </c>
      <c r="C117" s="159"/>
      <c r="D117" s="21"/>
      <c r="E117" s="21"/>
      <c r="F117" s="159"/>
      <c r="G117" s="151">
        <f t="shared" si="5"/>
        <v>0</v>
      </c>
      <c r="H117" s="152" t="e">
        <f t="shared" si="6"/>
        <v>#DIV/0!</v>
      </c>
      <c r="I117" s="313"/>
      <c r="J117" s="313"/>
      <c r="K117" s="313"/>
      <c r="L117" s="313"/>
      <c r="M117" s="313"/>
      <c r="N117" s="313"/>
    </row>
    <row r="118" spans="1:14" s="28" customFormat="1" ht="19.5" customHeight="1">
      <c r="A118" s="147" t="s">
        <v>271</v>
      </c>
      <c r="B118" s="148">
        <v>1210</v>
      </c>
      <c r="C118" s="180">
        <f>SUM(C26,C75,C98,C100,C102,C112,C113)</f>
        <v>5748</v>
      </c>
      <c r="D118" s="180">
        <f>SUM(D26,D75,D98,D100,D102,D112,D113)</f>
        <v>6160</v>
      </c>
      <c r="E118" s="170">
        <f>SUM(E26,E75,E98,E100,E102,E112,E113)</f>
        <v>3050</v>
      </c>
      <c r="F118" s="180">
        <f>SUM(F26,F75,F98,F100,F102,F112,F113)</f>
        <v>3083</v>
      </c>
      <c r="G118" s="151">
        <f t="shared" si="5"/>
        <v>33</v>
      </c>
      <c r="H118" s="152">
        <f t="shared" si="6"/>
        <v>101.08196721311475</v>
      </c>
      <c r="I118" s="314"/>
      <c r="J118" s="314"/>
      <c r="K118" s="314"/>
      <c r="L118" s="314"/>
      <c r="M118" s="314"/>
      <c r="N118" s="314"/>
    </row>
    <row r="119" spans="1:14" s="28" customFormat="1" ht="19.5" customHeight="1">
      <c r="A119" s="147" t="s">
        <v>272</v>
      </c>
      <c r="B119" s="148">
        <v>1220</v>
      </c>
      <c r="C119" s="154">
        <f>SUM(C27,C41,C67,C84,C99,C101,C106,C111,C114)</f>
        <v>-5547</v>
      </c>
      <c r="D119" s="154">
        <f>SUM(D27,D41,D67,D84,D99,D101,D106,D111,D114)</f>
        <v>-5968</v>
      </c>
      <c r="E119" s="154">
        <f>SUM(E27,E41,E67,E84,E99,E101,E106,E111,E114)</f>
        <v>-3042</v>
      </c>
      <c r="F119" s="154">
        <f>SUM(F27,F41,F67,F84,F99,F101,F106,F111,F114)</f>
        <v>-3011</v>
      </c>
      <c r="G119" s="156">
        <f t="shared" si="5"/>
        <v>31</v>
      </c>
      <c r="H119" s="152">
        <f t="shared" si="6"/>
        <v>98.98093359631821</v>
      </c>
      <c r="I119" s="314"/>
      <c r="J119" s="314"/>
      <c r="K119" s="314"/>
      <c r="L119" s="314"/>
      <c r="M119" s="314"/>
      <c r="N119" s="314"/>
    </row>
    <row r="120" spans="1:14" ht="19.5" customHeight="1">
      <c r="A120" s="153" t="s">
        <v>273</v>
      </c>
      <c r="B120" s="167">
        <v>1230</v>
      </c>
      <c r="C120" s="160"/>
      <c r="D120" s="160"/>
      <c r="E120" s="160"/>
      <c r="F120" s="160"/>
      <c r="G120" s="160">
        <f t="shared" si="5"/>
        <v>0</v>
      </c>
      <c r="H120" s="161" t="e">
        <f t="shared" si="6"/>
        <v>#DIV/0!</v>
      </c>
      <c r="I120" s="313"/>
      <c r="J120" s="313"/>
      <c r="K120" s="313"/>
      <c r="L120" s="313"/>
      <c r="M120" s="313"/>
      <c r="N120" s="313"/>
    </row>
    <row r="121" spans="1:14" s="28" customFormat="1" ht="24.75" customHeight="1">
      <c r="A121" s="315" t="s">
        <v>274</v>
      </c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</row>
    <row r="122" spans="1:14" ht="19.5" customHeight="1">
      <c r="A122" s="153" t="s">
        <v>275</v>
      </c>
      <c r="B122" s="167">
        <v>1300</v>
      </c>
      <c r="C122" s="182">
        <f>C97</f>
        <v>201</v>
      </c>
      <c r="D122" s="182">
        <f>D97</f>
        <v>192</v>
      </c>
      <c r="E122" s="182">
        <f>E97</f>
        <v>10</v>
      </c>
      <c r="F122" s="182">
        <f>F97</f>
        <v>72</v>
      </c>
      <c r="G122" s="159">
        <f aca="true" t="shared" si="7" ref="G122:G137">F122-E122</f>
        <v>62</v>
      </c>
      <c r="H122" s="161">
        <f aca="true" t="shared" si="8" ref="H122:H137">(F122/E122)*100</f>
        <v>720</v>
      </c>
      <c r="I122" s="313"/>
      <c r="J122" s="313"/>
      <c r="K122" s="313"/>
      <c r="L122" s="313"/>
      <c r="M122" s="313"/>
      <c r="N122" s="313"/>
    </row>
    <row r="123" spans="1:14" ht="19.5" customHeight="1">
      <c r="A123" s="153" t="s">
        <v>276</v>
      </c>
      <c r="B123" s="167">
        <v>1301</v>
      </c>
      <c r="C123" s="182">
        <f>C135</f>
        <v>-923</v>
      </c>
      <c r="D123" s="182">
        <f>D135</f>
        <v>-983</v>
      </c>
      <c r="E123" s="182">
        <f>E135</f>
        <v>-463</v>
      </c>
      <c r="F123" s="182">
        <f>F135</f>
        <v>-493</v>
      </c>
      <c r="G123" s="159">
        <f t="shared" si="7"/>
        <v>-30</v>
      </c>
      <c r="H123" s="161">
        <f t="shared" si="8"/>
        <v>106.47948164146868</v>
      </c>
      <c r="I123" s="313"/>
      <c r="J123" s="313"/>
      <c r="K123" s="313"/>
      <c r="L123" s="313"/>
      <c r="M123" s="313"/>
      <c r="N123" s="313"/>
    </row>
    <row r="124" spans="1:14" ht="19.5" customHeight="1">
      <c r="A124" s="153" t="s">
        <v>277</v>
      </c>
      <c r="B124" s="167">
        <v>1302</v>
      </c>
      <c r="C124" s="142">
        <f>C76</f>
        <v>0</v>
      </c>
      <c r="D124" s="142">
        <f>D76</f>
        <v>0</v>
      </c>
      <c r="E124" s="142">
        <f>E76</f>
        <v>0</v>
      </c>
      <c r="F124" s="142">
        <f>F76</f>
        <v>0</v>
      </c>
      <c r="G124" s="159">
        <f t="shared" si="7"/>
        <v>0</v>
      </c>
      <c r="H124" s="161" t="e">
        <f t="shared" si="8"/>
        <v>#DIV/0!</v>
      </c>
      <c r="I124" s="313"/>
      <c r="J124" s="313"/>
      <c r="K124" s="313"/>
      <c r="L124" s="313"/>
      <c r="M124" s="313"/>
      <c r="N124" s="313"/>
    </row>
    <row r="125" spans="1:14" ht="19.5" customHeight="1">
      <c r="A125" s="157" t="s">
        <v>278</v>
      </c>
      <c r="B125" s="167">
        <v>1303</v>
      </c>
      <c r="C125" s="142">
        <f>C85</f>
        <v>0</v>
      </c>
      <c r="D125" s="142">
        <f>D85</f>
        <v>0</v>
      </c>
      <c r="E125" s="142">
        <f>E85</f>
        <v>0</v>
      </c>
      <c r="F125" s="142">
        <f>F85</f>
        <v>0</v>
      </c>
      <c r="G125" s="160">
        <f t="shared" si="7"/>
        <v>0</v>
      </c>
      <c r="H125" s="161" t="e">
        <f t="shared" si="8"/>
        <v>#DIV/0!</v>
      </c>
      <c r="I125" s="313"/>
      <c r="J125" s="313"/>
      <c r="K125" s="313"/>
      <c r="L125" s="313"/>
      <c r="M125" s="313"/>
      <c r="N125" s="313"/>
    </row>
    <row r="126" spans="1:14" ht="19.5" customHeight="1">
      <c r="A126" s="157" t="s">
        <v>279</v>
      </c>
      <c r="B126" s="167">
        <v>1304</v>
      </c>
      <c r="C126" s="142">
        <f>C77</f>
        <v>0</v>
      </c>
      <c r="D126" s="142">
        <f>D77</f>
        <v>0</v>
      </c>
      <c r="E126" s="142">
        <f>E77</f>
        <v>0</v>
      </c>
      <c r="F126" s="142">
        <f>F77</f>
        <v>0</v>
      </c>
      <c r="G126" s="160">
        <f t="shared" si="7"/>
        <v>0</v>
      </c>
      <c r="H126" s="161" t="e">
        <f t="shared" si="8"/>
        <v>#DIV/0!</v>
      </c>
      <c r="I126" s="313"/>
      <c r="J126" s="313"/>
      <c r="K126" s="313"/>
      <c r="L126" s="313"/>
      <c r="M126" s="313"/>
      <c r="N126" s="313"/>
    </row>
    <row r="127" spans="1:14" ht="20.25" customHeight="1">
      <c r="A127" s="157" t="s">
        <v>280</v>
      </c>
      <c r="B127" s="167">
        <v>1305</v>
      </c>
      <c r="C127" s="142">
        <f>C86</f>
        <v>0</v>
      </c>
      <c r="D127" s="142">
        <f>D86</f>
        <v>0</v>
      </c>
      <c r="E127" s="142">
        <f>E86</f>
        <v>0</v>
      </c>
      <c r="F127" s="142">
        <f>F86</f>
        <v>0</v>
      </c>
      <c r="G127" s="160">
        <f t="shared" si="7"/>
        <v>0</v>
      </c>
      <c r="H127" s="161" t="e">
        <f t="shared" si="8"/>
        <v>#DIV/0!</v>
      </c>
      <c r="I127" s="313"/>
      <c r="J127" s="313"/>
      <c r="K127" s="313"/>
      <c r="L127" s="313"/>
      <c r="M127" s="313"/>
      <c r="N127" s="313"/>
    </row>
    <row r="128" spans="1:14" s="28" customFormat="1" ht="19.5" customHeight="1">
      <c r="A128" s="183" t="s">
        <v>52</v>
      </c>
      <c r="B128" s="148">
        <v>1310</v>
      </c>
      <c r="C128" s="184">
        <f>C122+C123-C124-C125-C126-C127</f>
        <v>-722</v>
      </c>
      <c r="D128" s="184">
        <f>D122+D123-D124-D125-D126-D127</f>
        <v>-791</v>
      </c>
      <c r="E128" s="184">
        <f>E122+E123-E124-E125-E126-E127</f>
        <v>-453</v>
      </c>
      <c r="F128" s="184">
        <f>F122+F123-F124-F125-F126-F127</f>
        <v>-421</v>
      </c>
      <c r="G128" s="160">
        <f t="shared" si="7"/>
        <v>32</v>
      </c>
      <c r="H128" s="161">
        <f t="shared" si="8"/>
        <v>92.93598233995584</v>
      </c>
      <c r="I128" s="314"/>
      <c r="J128" s="314"/>
      <c r="K128" s="314"/>
      <c r="L128" s="314"/>
      <c r="M128" s="314"/>
      <c r="N128" s="314"/>
    </row>
    <row r="129" spans="1:14" s="28" customFormat="1" ht="19.5" customHeight="1">
      <c r="A129" s="147" t="s">
        <v>281</v>
      </c>
      <c r="B129" s="185"/>
      <c r="C129" s="147"/>
      <c r="D129" s="147"/>
      <c r="E129" s="186"/>
      <c r="F129" s="147"/>
      <c r="G129" s="160">
        <f t="shared" si="7"/>
        <v>0</v>
      </c>
      <c r="H129" s="161" t="e">
        <f t="shared" si="8"/>
        <v>#DIV/0!</v>
      </c>
      <c r="I129" s="314"/>
      <c r="J129" s="314"/>
      <c r="K129" s="314"/>
      <c r="L129" s="314"/>
      <c r="M129" s="314"/>
      <c r="N129" s="314"/>
    </row>
    <row r="130" spans="1:14" s="28" customFormat="1" ht="19.5" customHeight="1">
      <c r="A130" s="153" t="s">
        <v>282</v>
      </c>
      <c r="B130" s="167">
        <v>1400</v>
      </c>
      <c r="C130" s="159">
        <f>C131+C132</f>
        <v>-226</v>
      </c>
      <c r="D130" s="159">
        <f>D131+D132</f>
        <v>-290</v>
      </c>
      <c r="E130" s="159">
        <f>E131+E132</f>
        <v>-205</v>
      </c>
      <c r="F130" s="159">
        <f>F131+F132</f>
        <v>-170</v>
      </c>
      <c r="G130" s="159">
        <f t="shared" si="7"/>
        <v>35</v>
      </c>
      <c r="H130" s="161">
        <f t="shared" si="8"/>
        <v>82.92682926829268</v>
      </c>
      <c r="I130" s="313"/>
      <c r="J130" s="313"/>
      <c r="K130" s="313"/>
      <c r="L130" s="313"/>
      <c r="M130" s="313"/>
      <c r="N130" s="313"/>
    </row>
    <row r="131" spans="1:14" s="28" customFormat="1" ht="19.5" customHeight="1">
      <c r="A131" s="153" t="s">
        <v>283</v>
      </c>
      <c r="B131" s="187">
        <v>1401</v>
      </c>
      <c r="C131" s="159">
        <f>C28</f>
        <v>-71</v>
      </c>
      <c r="D131" s="159">
        <f>D28</f>
        <v>-73</v>
      </c>
      <c r="E131" s="159">
        <f>E28</f>
        <v>-100</v>
      </c>
      <c r="F131" s="159">
        <f>F28</f>
        <v>-60</v>
      </c>
      <c r="G131" s="159">
        <f t="shared" si="7"/>
        <v>40</v>
      </c>
      <c r="H131" s="161">
        <f t="shared" si="8"/>
        <v>60</v>
      </c>
      <c r="I131" s="313"/>
      <c r="J131" s="313"/>
      <c r="K131" s="313"/>
      <c r="L131" s="313"/>
      <c r="M131" s="313"/>
      <c r="N131" s="313"/>
    </row>
    <row r="132" spans="1:14" s="28" customFormat="1" ht="19.5" customHeight="1">
      <c r="A132" s="153" t="s">
        <v>284</v>
      </c>
      <c r="B132" s="187">
        <v>1402</v>
      </c>
      <c r="C132" s="159">
        <f>C29+C30</f>
        <v>-155</v>
      </c>
      <c r="D132" s="159">
        <f>D29+D30</f>
        <v>-217</v>
      </c>
      <c r="E132" s="159">
        <f>E29+E30</f>
        <v>-105</v>
      </c>
      <c r="F132" s="159">
        <f>F29+F30</f>
        <v>-110</v>
      </c>
      <c r="G132" s="159">
        <f t="shared" si="7"/>
        <v>-5</v>
      </c>
      <c r="H132" s="161">
        <f t="shared" si="8"/>
        <v>104.76190476190477</v>
      </c>
      <c r="I132" s="313"/>
      <c r="J132" s="313"/>
      <c r="K132" s="313"/>
      <c r="L132" s="313"/>
      <c r="M132" s="313"/>
      <c r="N132" s="313"/>
    </row>
    <row r="133" spans="1:14" s="28" customFormat="1" ht="19.5" customHeight="1">
      <c r="A133" s="153" t="s">
        <v>118</v>
      </c>
      <c r="B133" s="187">
        <v>1410</v>
      </c>
      <c r="C133" s="159">
        <f aca="true" t="shared" si="9" ref="C133:F134">C31+C49</f>
        <v>-3375</v>
      </c>
      <c r="D133" s="159">
        <f t="shared" si="9"/>
        <v>-3646</v>
      </c>
      <c r="E133" s="159">
        <f t="shared" si="9"/>
        <v>-1725</v>
      </c>
      <c r="F133" s="159">
        <f t="shared" si="9"/>
        <v>-1838</v>
      </c>
      <c r="G133" s="159">
        <f t="shared" si="7"/>
        <v>-113</v>
      </c>
      <c r="H133" s="161">
        <f t="shared" si="8"/>
        <v>106.55072463768116</v>
      </c>
      <c r="I133" s="313"/>
      <c r="J133" s="313"/>
      <c r="K133" s="313"/>
      <c r="L133" s="313"/>
      <c r="M133" s="313"/>
      <c r="N133" s="313"/>
    </row>
    <row r="134" spans="1:14" s="28" customFormat="1" ht="19.5" customHeight="1">
      <c r="A134" s="153" t="s">
        <v>177</v>
      </c>
      <c r="B134" s="187">
        <v>1420</v>
      </c>
      <c r="C134" s="159">
        <f t="shared" si="9"/>
        <v>-741</v>
      </c>
      <c r="D134" s="159">
        <f t="shared" si="9"/>
        <v>-806</v>
      </c>
      <c r="E134" s="159">
        <f t="shared" si="9"/>
        <v>-376</v>
      </c>
      <c r="F134" s="159">
        <f t="shared" si="9"/>
        <v>-402</v>
      </c>
      <c r="G134" s="159">
        <f t="shared" si="7"/>
        <v>-26</v>
      </c>
      <c r="H134" s="161">
        <f t="shared" si="8"/>
        <v>106.91489361702126</v>
      </c>
      <c r="I134" s="313"/>
      <c r="J134" s="313"/>
      <c r="K134" s="313"/>
      <c r="L134" s="313"/>
      <c r="M134" s="313"/>
      <c r="N134" s="313"/>
    </row>
    <row r="135" spans="1:14" s="28" customFormat="1" ht="19.5" customHeight="1">
      <c r="A135" s="153" t="s">
        <v>285</v>
      </c>
      <c r="B135" s="187">
        <v>1430</v>
      </c>
      <c r="C135" s="159">
        <f>C34+C51</f>
        <v>-923</v>
      </c>
      <c r="D135" s="159">
        <f>D34+D51</f>
        <v>-983</v>
      </c>
      <c r="E135" s="159">
        <f>E34+E51</f>
        <v>-463</v>
      </c>
      <c r="F135" s="159">
        <f>F34+F51</f>
        <v>-493</v>
      </c>
      <c r="G135" s="159">
        <f t="shared" si="7"/>
        <v>-30</v>
      </c>
      <c r="H135" s="161">
        <f t="shared" si="8"/>
        <v>106.47948164146868</v>
      </c>
      <c r="I135" s="313"/>
      <c r="J135" s="313"/>
      <c r="K135" s="313"/>
      <c r="L135" s="313"/>
      <c r="M135" s="313"/>
      <c r="N135" s="313"/>
    </row>
    <row r="136" spans="1:14" s="28" customFormat="1" ht="19.5" customHeight="1">
      <c r="A136" s="153" t="s">
        <v>286</v>
      </c>
      <c r="B136" s="187">
        <v>1440</v>
      </c>
      <c r="C136" s="159">
        <f>C36+C45+C47+C48+C56+C59+C60+C63+C90</f>
        <v>-282</v>
      </c>
      <c r="D136" s="159">
        <f>D36+D45+D47+D48+D56+D59+D60+D63+D90</f>
        <v>-243</v>
      </c>
      <c r="E136" s="159">
        <f>E36+E45+E47+E48+E56+E59+E60+E63+E90</f>
        <v>-271</v>
      </c>
      <c r="F136" s="159">
        <f>F36+F45+F47+F48+F56+F59+F60+F63+F90</f>
        <v>-108</v>
      </c>
      <c r="G136" s="159">
        <f t="shared" si="7"/>
        <v>163</v>
      </c>
      <c r="H136" s="161">
        <f t="shared" si="8"/>
        <v>39.85239852398524</v>
      </c>
      <c r="I136" s="313"/>
      <c r="J136" s="313"/>
      <c r="K136" s="313"/>
      <c r="L136" s="313"/>
      <c r="M136" s="313"/>
      <c r="N136" s="313"/>
    </row>
    <row r="137" spans="1:14" s="28" customFormat="1" ht="18.75">
      <c r="A137" s="147" t="s">
        <v>287</v>
      </c>
      <c r="B137" s="188">
        <v>1450</v>
      </c>
      <c r="C137" s="154">
        <f>SUM(C130,C133:C136)</f>
        <v>-5547</v>
      </c>
      <c r="D137" s="154">
        <f>SUM(D130,D133:D136)</f>
        <v>-5968</v>
      </c>
      <c r="E137" s="154">
        <f>SUM(E130,E133:E136)</f>
        <v>-3040</v>
      </c>
      <c r="F137" s="154">
        <f>SUM(F130,F133:F136)</f>
        <v>-3011</v>
      </c>
      <c r="G137" s="159">
        <f t="shared" si="7"/>
        <v>29</v>
      </c>
      <c r="H137" s="161">
        <f t="shared" si="8"/>
        <v>99.04605263157895</v>
      </c>
      <c r="I137" s="314"/>
      <c r="J137" s="314"/>
      <c r="K137" s="314"/>
      <c r="L137" s="314"/>
      <c r="M137" s="314"/>
      <c r="N137" s="314"/>
    </row>
    <row r="138" spans="1:9" s="28" customFormat="1" ht="18.75">
      <c r="A138" s="143"/>
      <c r="B138" s="189"/>
      <c r="C138" s="189"/>
      <c r="D138" s="189"/>
      <c r="E138" s="189"/>
      <c r="F138" s="189"/>
      <c r="G138" s="189"/>
      <c r="H138" s="189"/>
      <c r="I138" s="189"/>
    </row>
    <row r="139" spans="1:9" s="28" customFormat="1" ht="18.75">
      <c r="A139" s="143"/>
      <c r="B139" s="189"/>
      <c r="C139" s="189"/>
      <c r="D139" s="189"/>
      <c r="E139" s="189"/>
      <c r="F139" s="189"/>
      <c r="G139" s="189"/>
      <c r="H139" s="189"/>
      <c r="I139" s="189"/>
    </row>
    <row r="140" ht="18.75">
      <c r="A140" s="126"/>
    </row>
    <row r="141" spans="1:10" ht="27.75" customHeight="1">
      <c r="A141" s="132" t="s">
        <v>142</v>
      </c>
      <c r="C141" s="292" t="s">
        <v>143</v>
      </c>
      <c r="D141" s="292"/>
      <c r="E141" s="292"/>
      <c r="F141" s="292"/>
      <c r="G141" s="190"/>
      <c r="H141" s="293" t="s">
        <v>144</v>
      </c>
      <c r="I141" s="293"/>
      <c r="J141" s="293"/>
    </row>
    <row r="142" spans="1:10" s="135" customFormat="1" ht="18.75">
      <c r="A142" s="2" t="s">
        <v>145</v>
      </c>
      <c r="B142" s="2"/>
      <c r="C142" s="294" t="s">
        <v>146</v>
      </c>
      <c r="D142" s="294"/>
      <c r="E142" s="294"/>
      <c r="F142" s="294"/>
      <c r="G142" s="191"/>
      <c r="H142" s="312" t="s">
        <v>147</v>
      </c>
      <c r="I142" s="312"/>
      <c r="J142" s="312"/>
    </row>
  </sheetData>
  <sheetProtection selectLockedCells="1" selectUnlockedCells="1"/>
  <mergeCells count="145">
    <mergeCell ref="A1:I1"/>
    <mergeCell ref="A3:I3"/>
    <mergeCell ref="B5:G5"/>
    <mergeCell ref="H5:N5"/>
    <mergeCell ref="B6:G6"/>
    <mergeCell ref="H6:N6"/>
    <mergeCell ref="B7:G7"/>
    <mergeCell ref="H7:N7"/>
    <mergeCell ref="B8:G8"/>
    <mergeCell ref="H8:N8"/>
    <mergeCell ref="A10:I10"/>
    <mergeCell ref="A12:B13"/>
    <mergeCell ref="C12:E12"/>
    <mergeCell ref="F12:H12"/>
    <mergeCell ref="I12:K12"/>
    <mergeCell ref="L12:N12"/>
    <mergeCell ref="A14:B14"/>
    <mergeCell ref="A15:B15"/>
    <mergeCell ref="A16:B16"/>
    <mergeCell ref="A17:B17"/>
    <mergeCell ref="A18:B18"/>
    <mergeCell ref="A20:I20"/>
    <mergeCell ref="A22:A23"/>
    <mergeCell ref="B22:B23"/>
    <mergeCell ref="C22:D22"/>
    <mergeCell ref="E22:N22"/>
    <mergeCell ref="I23:N23"/>
    <mergeCell ref="I24:N24"/>
    <mergeCell ref="A25:N25"/>
    <mergeCell ref="I26:N26"/>
    <mergeCell ref="I27:N27"/>
    <mergeCell ref="I28:N28"/>
    <mergeCell ref="I29:N29"/>
    <mergeCell ref="I30:N30"/>
    <mergeCell ref="I31:N31"/>
    <mergeCell ref="I32:N32"/>
    <mergeCell ref="I33:N33"/>
    <mergeCell ref="I34:N34"/>
    <mergeCell ref="I35:N35"/>
    <mergeCell ref="I36:N36"/>
    <mergeCell ref="I37:N37"/>
    <mergeCell ref="I38:N38"/>
    <mergeCell ref="I39:N39"/>
    <mergeCell ref="I40:N40"/>
    <mergeCell ref="I41:N41"/>
    <mergeCell ref="I42:N42"/>
    <mergeCell ref="I43:N43"/>
    <mergeCell ref="I44:N44"/>
    <mergeCell ref="I45:N45"/>
    <mergeCell ref="I46:N46"/>
    <mergeCell ref="I47:N47"/>
    <mergeCell ref="I48:N48"/>
    <mergeCell ref="I49:N49"/>
    <mergeCell ref="I50:N50"/>
    <mergeCell ref="I51:N51"/>
    <mergeCell ref="I52:N52"/>
    <mergeCell ref="I53:N53"/>
    <mergeCell ref="I54:N54"/>
    <mergeCell ref="I55:N55"/>
    <mergeCell ref="I56:N56"/>
    <mergeCell ref="I57:N57"/>
    <mergeCell ref="I58:N58"/>
    <mergeCell ref="I59:N59"/>
    <mergeCell ref="I60:N60"/>
    <mergeCell ref="I61:N61"/>
    <mergeCell ref="I62:N62"/>
    <mergeCell ref="I63:N63"/>
    <mergeCell ref="I64:N64"/>
    <mergeCell ref="I65:N65"/>
    <mergeCell ref="I66:N66"/>
    <mergeCell ref="I67:N67"/>
    <mergeCell ref="I68:N68"/>
    <mergeCell ref="I69:N69"/>
    <mergeCell ref="I70:N70"/>
    <mergeCell ref="I71:N71"/>
    <mergeCell ref="I72:N72"/>
    <mergeCell ref="I73:N73"/>
    <mergeCell ref="I74:N74"/>
    <mergeCell ref="I75:N75"/>
    <mergeCell ref="I76:N76"/>
    <mergeCell ref="I77:N77"/>
    <mergeCell ref="I78:N78"/>
    <mergeCell ref="I79:N79"/>
    <mergeCell ref="I80:N80"/>
    <mergeCell ref="I81:N81"/>
    <mergeCell ref="I82:N82"/>
    <mergeCell ref="I83:N83"/>
    <mergeCell ref="I84:N84"/>
    <mergeCell ref="I85:N85"/>
    <mergeCell ref="I86:N86"/>
    <mergeCell ref="I87:N87"/>
    <mergeCell ref="I88:N88"/>
    <mergeCell ref="I89:N89"/>
    <mergeCell ref="I90:N90"/>
    <mergeCell ref="I91:N91"/>
    <mergeCell ref="I92:N92"/>
    <mergeCell ref="I93:N93"/>
    <mergeCell ref="I94:N94"/>
    <mergeCell ref="I95:N95"/>
    <mergeCell ref="I96:N96"/>
    <mergeCell ref="I97:N97"/>
    <mergeCell ref="I98:N98"/>
    <mergeCell ref="I99:N99"/>
    <mergeCell ref="I100:N100"/>
    <mergeCell ref="I101:N101"/>
    <mergeCell ref="I102:N102"/>
    <mergeCell ref="I103:N103"/>
    <mergeCell ref="I104:N104"/>
    <mergeCell ref="I105:N105"/>
    <mergeCell ref="I106:N106"/>
    <mergeCell ref="I107:N107"/>
    <mergeCell ref="I108:N108"/>
    <mergeCell ref="I109:N109"/>
    <mergeCell ref="I110:N110"/>
    <mergeCell ref="I111:N111"/>
    <mergeCell ref="I112:N112"/>
    <mergeCell ref="I113:N113"/>
    <mergeCell ref="I114:N114"/>
    <mergeCell ref="I115:N115"/>
    <mergeCell ref="I116:N116"/>
    <mergeCell ref="I117:N117"/>
    <mergeCell ref="I118:N118"/>
    <mergeCell ref="I119:N119"/>
    <mergeCell ref="I120:N120"/>
    <mergeCell ref="A121:N121"/>
    <mergeCell ref="I122:N122"/>
    <mergeCell ref="I123:N123"/>
    <mergeCell ref="I124:N124"/>
    <mergeCell ref="I125:N125"/>
    <mergeCell ref="I126:N126"/>
    <mergeCell ref="I127:N127"/>
    <mergeCell ref="I128:N128"/>
    <mergeCell ref="I129:N129"/>
    <mergeCell ref="I130:N130"/>
    <mergeCell ref="I131:N131"/>
    <mergeCell ref="I132:N132"/>
    <mergeCell ref="C142:F142"/>
    <mergeCell ref="H142:J142"/>
    <mergeCell ref="I133:N133"/>
    <mergeCell ref="I134:N134"/>
    <mergeCell ref="I135:N135"/>
    <mergeCell ref="I136:N136"/>
    <mergeCell ref="I137:N137"/>
    <mergeCell ref="C141:F141"/>
    <mergeCell ref="H141:J141"/>
  </mergeCells>
  <printOptions/>
  <pageMargins left="0.7875" right="0" top="0.7868055555555555" bottom="0" header="0.19652777777777777" footer="0.5118055555555555"/>
  <pageSetup horizontalDpi="300" verticalDpi="300" orientation="landscape" paperSize="9" scale="45" r:id="rId1"/>
  <headerFooter alignWithMargins="0">
    <oddHeader>&amp;R&amp;"Times New Roman,Звичайний"&amp;14Продовження додатка  3
Таблиця 1</oddHeader>
  </headerFooter>
  <rowBreaks count="2" manualBreakCount="2">
    <brk id="44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50"/>
  <sheetViews>
    <sheetView view="pageBreakPreview" zoomScaleNormal="73" zoomScaleSheetLayoutView="100" zoomScalePageLayoutView="0" workbookViewId="0" topLeftCell="A55">
      <selection activeCell="D34" sqref="D34"/>
    </sheetView>
  </sheetViews>
  <sheetFormatPr defaultColWidth="9.00390625" defaultRowHeight="12.75"/>
  <cols>
    <col min="1" max="1" width="110.125" style="192" customWidth="1"/>
    <col min="2" max="2" width="15.25390625" style="193" customWidth="1"/>
    <col min="3" max="8" width="17.125" style="193" customWidth="1"/>
    <col min="9" max="9" width="10.00390625" style="192" customWidth="1"/>
    <col min="10" max="10" width="9.625" style="192" customWidth="1"/>
    <col min="11" max="16384" width="9.125" style="192" customWidth="1"/>
  </cols>
  <sheetData>
    <row r="1" spans="1:8" ht="18.75">
      <c r="A1" s="330" t="s">
        <v>288</v>
      </c>
      <c r="B1" s="330"/>
      <c r="C1" s="330"/>
      <c r="D1" s="330"/>
      <c r="E1" s="330"/>
      <c r="F1" s="330"/>
      <c r="G1" s="330"/>
      <c r="H1" s="330"/>
    </row>
    <row r="2" spans="1:8" ht="18.75">
      <c r="A2" s="330"/>
      <c r="B2" s="330"/>
      <c r="C2" s="330"/>
      <c r="D2" s="330"/>
      <c r="E2" s="330"/>
      <c r="F2" s="330"/>
      <c r="G2" s="330"/>
      <c r="H2" s="330"/>
    </row>
    <row r="3" spans="1:8" ht="66.75" customHeight="1">
      <c r="A3" s="331" t="s">
        <v>38</v>
      </c>
      <c r="B3" s="332" t="s">
        <v>39</v>
      </c>
      <c r="C3" s="320" t="s">
        <v>40</v>
      </c>
      <c r="D3" s="320"/>
      <c r="E3" s="331" t="s">
        <v>289</v>
      </c>
      <c r="F3" s="331"/>
      <c r="G3" s="331"/>
      <c r="H3" s="331"/>
    </row>
    <row r="4" spans="1:8" ht="39" customHeight="1">
      <c r="A4" s="331"/>
      <c r="B4" s="332"/>
      <c r="C4" s="21" t="s">
        <v>42</v>
      </c>
      <c r="D4" s="21" t="s">
        <v>43</v>
      </c>
      <c r="E4" s="21" t="s">
        <v>44</v>
      </c>
      <c r="F4" s="21" t="s">
        <v>45</v>
      </c>
      <c r="G4" s="22" t="s">
        <v>46</v>
      </c>
      <c r="H4" s="22" t="s">
        <v>170</v>
      </c>
    </row>
    <row r="5" spans="1:8" ht="18.75">
      <c r="A5" s="195">
        <v>1</v>
      </c>
      <c r="B5" s="196">
        <v>2</v>
      </c>
      <c r="C5" s="195">
        <v>3</v>
      </c>
      <c r="D5" s="196">
        <v>4</v>
      </c>
      <c r="E5" s="195">
        <v>5</v>
      </c>
      <c r="F5" s="196">
        <v>6</v>
      </c>
      <c r="G5" s="195">
        <v>7</v>
      </c>
      <c r="H5" s="196">
        <v>8</v>
      </c>
    </row>
    <row r="6" spans="1:8" ht="22.5" customHeight="1">
      <c r="A6" s="329" t="s">
        <v>290</v>
      </c>
      <c r="B6" s="329"/>
      <c r="C6" s="329"/>
      <c r="D6" s="329"/>
      <c r="E6" s="329"/>
      <c r="F6" s="329"/>
      <c r="G6" s="329"/>
      <c r="H6" s="329"/>
    </row>
    <row r="7" spans="1:8" ht="41.25" customHeight="1">
      <c r="A7" s="197" t="s">
        <v>53</v>
      </c>
      <c r="B7" s="198">
        <v>1200</v>
      </c>
      <c r="C7" s="199">
        <f>'І. Інф. до звіт.'!C115</f>
        <v>201</v>
      </c>
      <c r="D7" s="200">
        <f>'І. Інф. до звіт.'!D115</f>
        <v>192</v>
      </c>
      <c r="E7" s="201">
        <f>'І. Інф. до звіт.'!E115</f>
        <v>8</v>
      </c>
      <c r="F7" s="199">
        <f>'І. Інф. до звіт.'!F115</f>
        <v>72</v>
      </c>
      <c r="G7" s="202">
        <f aca="true" t="shared" si="0" ref="G7:G21">F7-E7</f>
        <v>64</v>
      </c>
      <c r="H7" s="203">
        <f aca="true" t="shared" si="1" ref="H7:H21">(F7/E7)*100</f>
        <v>900</v>
      </c>
    </row>
    <row r="8" spans="1:8" ht="42.75" customHeight="1">
      <c r="A8" s="197" t="s">
        <v>291</v>
      </c>
      <c r="B8" s="89">
        <v>2000</v>
      </c>
      <c r="C8" s="204">
        <v>0</v>
      </c>
      <c r="D8" s="204">
        <v>0</v>
      </c>
      <c r="E8" s="204">
        <v>0</v>
      </c>
      <c r="F8" s="204">
        <v>0</v>
      </c>
      <c r="G8" s="202">
        <f t="shared" si="0"/>
        <v>0</v>
      </c>
      <c r="H8" s="203" t="e">
        <f t="shared" si="1"/>
        <v>#DIV/0!</v>
      </c>
    </row>
    <row r="9" spans="1:8" ht="27" customHeight="1">
      <c r="A9" s="205" t="s">
        <v>292</v>
      </c>
      <c r="B9" s="55">
        <v>2005</v>
      </c>
      <c r="C9" s="206" t="s">
        <v>256</v>
      </c>
      <c r="D9" s="206" t="s">
        <v>256</v>
      </c>
      <c r="E9" s="206" t="s">
        <v>256</v>
      </c>
      <c r="F9" s="206" t="s">
        <v>256</v>
      </c>
      <c r="G9" s="207" t="e">
        <f t="shared" si="0"/>
        <v>#VALUE!</v>
      </c>
      <c r="H9" s="208" t="e">
        <f t="shared" si="1"/>
        <v>#VALUE!</v>
      </c>
    </row>
    <row r="10" spans="1:8" ht="45.75" customHeight="1">
      <c r="A10" s="197" t="s">
        <v>293</v>
      </c>
      <c r="B10" s="89">
        <v>2009</v>
      </c>
      <c r="C10" s="209">
        <f>SUM(C8:C9)</f>
        <v>0</v>
      </c>
      <c r="D10" s="209">
        <f>SUM(D8:D9)</f>
        <v>0</v>
      </c>
      <c r="E10" s="209">
        <f>SUM(E8:E9)</f>
        <v>0</v>
      </c>
      <c r="F10" s="209">
        <f>SUM(F8:F9)</f>
        <v>0</v>
      </c>
      <c r="G10" s="202">
        <f t="shared" si="0"/>
        <v>0</v>
      </c>
      <c r="H10" s="203" t="e">
        <f t="shared" si="1"/>
        <v>#DIV/0!</v>
      </c>
    </row>
    <row r="11" spans="1:8" ht="22.5" customHeight="1">
      <c r="A11" s="205" t="s">
        <v>294</v>
      </c>
      <c r="B11" s="55">
        <v>2010</v>
      </c>
      <c r="C11" s="210">
        <f>SUM(C12:C13)</f>
        <v>0</v>
      </c>
      <c r="D11" s="210">
        <f>SUM(D12:D13)</f>
        <v>0</v>
      </c>
      <c r="E11" s="210">
        <f>SUM(E12:E13)</f>
        <v>0</v>
      </c>
      <c r="F11" s="210">
        <f>SUM(F12:F13)</f>
        <v>0</v>
      </c>
      <c r="G11" s="207">
        <f t="shared" si="0"/>
        <v>0</v>
      </c>
      <c r="H11" s="208" t="e">
        <f t="shared" si="1"/>
        <v>#DIV/0!</v>
      </c>
    </row>
    <row r="12" spans="1:8" ht="22.5" customHeight="1">
      <c r="A12" s="17" t="s">
        <v>295</v>
      </c>
      <c r="B12" s="55">
        <v>2011</v>
      </c>
      <c r="C12" s="206" t="s">
        <v>256</v>
      </c>
      <c r="D12" s="206" t="s">
        <v>256</v>
      </c>
      <c r="E12" s="206" t="s">
        <v>256</v>
      </c>
      <c r="F12" s="206" t="s">
        <v>256</v>
      </c>
      <c r="G12" s="207" t="e">
        <f t="shared" si="0"/>
        <v>#VALUE!</v>
      </c>
      <c r="H12" s="208" t="e">
        <f t="shared" si="1"/>
        <v>#VALUE!</v>
      </c>
    </row>
    <row r="13" spans="1:8" ht="41.25" customHeight="1">
      <c r="A13" s="17" t="s">
        <v>296</v>
      </c>
      <c r="B13" s="55">
        <v>2012</v>
      </c>
      <c r="C13" s="206" t="s">
        <v>256</v>
      </c>
      <c r="D13" s="206" t="s">
        <v>256</v>
      </c>
      <c r="E13" s="206" t="s">
        <v>256</v>
      </c>
      <c r="F13" s="206" t="s">
        <v>256</v>
      </c>
      <c r="G13" s="207" t="e">
        <f t="shared" si="0"/>
        <v>#VALUE!</v>
      </c>
      <c r="H13" s="208" t="e">
        <f t="shared" si="1"/>
        <v>#VALUE!</v>
      </c>
    </row>
    <row r="14" spans="1:8" ht="20.25" customHeight="1">
      <c r="A14" s="17" t="s">
        <v>297</v>
      </c>
      <c r="B14" s="55" t="s">
        <v>298</v>
      </c>
      <c r="C14" s="206" t="s">
        <v>256</v>
      </c>
      <c r="D14" s="206" t="s">
        <v>256</v>
      </c>
      <c r="E14" s="206" t="s">
        <v>256</v>
      </c>
      <c r="F14" s="206" t="s">
        <v>256</v>
      </c>
      <c r="G14" s="207" t="e">
        <f t="shared" si="0"/>
        <v>#VALUE!</v>
      </c>
      <c r="H14" s="208" t="e">
        <f t="shared" si="1"/>
        <v>#VALUE!</v>
      </c>
    </row>
    <row r="15" spans="1:8" ht="20.25" customHeight="1">
      <c r="A15" s="17" t="s">
        <v>299</v>
      </c>
      <c r="B15" s="55">
        <v>2020</v>
      </c>
      <c r="C15" s="206"/>
      <c r="D15" s="206"/>
      <c r="E15" s="206"/>
      <c r="F15" s="206"/>
      <c r="G15" s="207">
        <f t="shared" si="0"/>
        <v>0</v>
      </c>
      <c r="H15" s="208" t="e">
        <f t="shared" si="1"/>
        <v>#DIV/0!</v>
      </c>
    </row>
    <row r="16" spans="1:8" s="211" customFormat="1" ht="19.5" customHeight="1">
      <c r="A16" s="205" t="s">
        <v>300</v>
      </c>
      <c r="B16" s="55">
        <v>2030</v>
      </c>
      <c r="C16" s="206" t="s">
        <v>256</v>
      </c>
      <c r="D16" s="206" t="s">
        <v>256</v>
      </c>
      <c r="E16" s="206" t="s">
        <v>256</v>
      </c>
      <c r="F16" s="206" t="s">
        <v>256</v>
      </c>
      <c r="G16" s="207" t="e">
        <f t="shared" si="0"/>
        <v>#VALUE!</v>
      </c>
      <c r="H16" s="208" t="e">
        <f t="shared" si="1"/>
        <v>#VALUE!</v>
      </c>
    </row>
    <row r="17" spans="1:8" ht="20.25" customHeight="1">
      <c r="A17" s="205" t="s">
        <v>301</v>
      </c>
      <c r="B17" s="55">
        <v>2031</v>
      </c>
      <c r="C17" s="206" t="s">
        <v>256</v>
      </c>
      <c r="D17" s="206" t="s">
        <v>256</v>
      </c>
      <c r="E17" s="206" t="s">
        <v>256</v>
      </c>
      <c r="F17" s="206" t="s">
        <v>256</v>
      </c>
      <c r="G17" s="207" t="e">
        <f t="shared" si="0"/>
        <v>#VALUE!</v>
      </c>
      <c r="H17" s="208" t="e">
        <f t="shared" si="1"/>
        <v>#VALUE!</v>
      </c>
    </row>
    <row r="18" spans="1:8" ht="19.5" customHeight="1">
      <c r="A18" s="205" t="s">
        <v>302</v>
      </c>
      <c r="B18" s="55">
        <v>2040</v>
      </c>
      <c r="C18" s="206" t="s">
        <v>256</v>
      </c>
      <c r="D18" s="206" t="s">
        <v>256</v>
      </c>
      <c r="E18" s="206" t="s">
        <v>256</v>
      </c>
      <c r="F18" s="206" t="s">
        <v>256</v>
      </c>
      <c r="G18" s="207" t="e">
        <f t="shared" si="0"/>
        <v>#VALUE!</v>
      </c>
      <c r="H18" s="208" t="e">
        <f t="shared" si="1"/>
        <v>#VALUE!</v>
      </c>
    </row>
    <row r="19" spans="1:8" ht="18.75" customHeight="1">
      <c r="A19" s="205" t="s">
        <v>303</v>
      </c>
      <c r="B19" s="55">
        <v>2050</v>
      </c>
      <c r="C19" s="206" t="s">
        <v>256</v>
      </c>
      <c r="D19" s="206" t="s">
        <v>256</v>
      </c>
      <c r="E19" s="206" t="s">
        <v>256</v>
      </c>
      <c r="F19" s="206" t="s">
        <v>256</v>
      </c>
      <c r="G19" s="207" t="e">
        <f t="shared" si="0"/>
        <v>#VALUE!</v>
      </c>
      <c r="H19" s="208" t="e">
        <f t="shared" si="1"/>
        <v>#VALUE!</v>
      </c>
    </row>
    <row r="20" spans="1:8" ht="36.75" customHeight="1">
      <c r="A20" s="205" t="s">
        <v>304</v>
      </c>
      <c r="B20" s="55">
        <v>2060</v>
      </c>
      <c r="C20" s="212">
        <v>0</v>
      </c>
      <c r="D20" s="206" t="s">
        <v>256</v>
      </c>
      <c r="E20" s="206" t="s">
        <v>256</v>
      </c>
      <c r="F20" s="206" t="s">
        <v>256</v>
      </c>
      <c r="G20" s="207" t="e">
        <f t="shared" si="0"/>
        <v>#VALUE!</v>
      </c>
      <c r="H20" s="208" t="e">
        <f t="shared" si="1"/>
        <v>#VALUE!</v>
      </c>
    </row>
    <row r="21" spans="1:8" ht="41.25" customHeight="1">
      <c r="A21" s="197" t="s">
        <v>305</v>
      </c>
      <c r="B21" s="89">
        <v>2070</v>
      </c>
      <c r="C21" s="209">
        <f>SUM(C7,C10:C11,C15:C16,C18:C20)</f>
        <v>201</v>
      </c>
      <c r="D21" s="209">
        <f>SUM(D7,D10:D11,D15:D16,D18:D20)</f>
        <v>192</v>
      </c>
      <c r="E21" s="181">
        <f>SUM(E7,E10:E11,E15:E16,E18:E20)</f>
        <v>8</v>
      </c>
      <c r="F21" s="209">
        <f>SUM(F7,F10:F11,F15:F16,F18:F20)</f>
        <v>72</v>
      </c>
      <c r="G21" s="202">
        <f t="shared" si="0"/>
        <v>64</v>
      </c>
      <c r="H21" s="203">
        <f t="shared" si="1"/>
        <v>900</v>
      </c>
    </row>
    <row r="22" spans="1:8" ht="22.5" customHeight="1">
      <c r="A22" s="329" t="s">
        <v>306</v>
      </c>
      <c r="B22" s="329"/>
      <c r="C22" s="329"/>
      <c r="D22" s="329"/>
      <c r="E22" s="329"/>
      <c r="F22" s="329"/>
      <c r="G22" s="329"/>
      <c r="H22" s="329"/>
    </row>
    <row r="23" spans="1:8" s="211" customFormat="1" ht="40.5" customHeight="1">
      <c r="A23" s="197" t="s">
        <v>307</v>
      </c>
      <c r="B23" s="89">
        <v>2110</v>
      </c>
      <c r="C23" s="213">
        <f>SUM(C24:C32)</f>
        <v>864</v>
      </c>
      <c r="D23" s="213">
        <f>SUM(D24:D32)</f>
        <v>1178</v>
      </c>
      <c r="E23" s="213">
        <f>SUM(E24:E32)</f>
        <v>446</v>
      </c>
      <c r="F23" s="213">
        <f>SUM(F24:F32)</f>
        <v>530</v>
      </c>
      <c r="G23" s="214">
        <f aca="true" t="shared" si="2" ref="G23:G46">F23-E23</f>
        <v>84</v>
      </c>
      <c r="H23" s="215">
        <f aca="true" t="shared" si="3" ref="H23:H46">(F23/E23)*100</f>
        <v>118.8340807174888</v>
      </c>
    </row>
    <row r="24" spans="1:8" ht="19.5" customHeight="1">
      <c r="A24" s="17" t="s">
        <v>55</v>
      </c>
      <c r="B24" s="55">
        <v>2111</v>
      </c>
      <c r="C24" s="216"/>
      <c r="D24" s="216"/>
      <c r="E24" s="216"/>
      <c r="F24" s="216"/>
      <c r="G24" s="216">
        <f t="shared" si="2"/>
        <v>0</v>
      </c>
      <c r="H24" s="217" t="e">
        <f t="shared" si="3"/>
        <v>#DIV/0!</v>
      </c>
    </row>
    <row r="25" spans="1:8" ht="19.5" customHeight="1">
      <c r="A25" s="17" t="s">
        <v>308</v>
      </c>
      <c r="B25" s="55">
        <v>2112</v>
      </c>
      <c r="C25" s="216">
        <v>813</v>
      </c>
      <c r="D25" s="216">
        <v>1120</v>
      </c>
      <c r="E25" s="216">
        <v>420</v>
      </c>
      <c r="F25" s="216">
        <v>499</v>
      </c>
      <c r="G25" s="216">
        <f t="shared" si="2"/>
        <v>79</v>
      </c>
      <c r="H25" s="217">
        <f t="shared" si="3"/>
        <v>118.80952380952381</v>
      </c>
    </row>
    <row r="26" spans="1:8" s="211" customFormat="1" ht="19.5" customHeight="1">
      <c r="A26" s="205" t="s">
        <v>309</v>
      </c>
      <c r="B26" s="195">
        <v>2113</v>
      </c>
      <c r="C26" s="216">
        <v>0</v>
      </c>
      <c r="D26" s="216">
        <v>0</v>
      </c>
      <c r="E26" s="216">
        <v>0</v>
      </c>
      <c r="F26" s="216">
        <v>0</v>
      </c>
      <c r="G26" s="216">
        <f t="shared" si="2"/>
        <v>0</v>
      </c>
      <c r="H26" s="217" t="e">
        <f t="shared" si="3"/>
        <v>#DIV/0!</v>
      </c>
    </row>
    <row r="27" spans="1:8" ht="19.5" customHeight="1">
      <c r="A27" s="205" t="s">
        <v>310</v>
      </c>
      <c r="B27" s="195">
        <v>2114</v>
      </c>
      <c r="C27" s="216"/>
      <c r="D27" s="216"/>
      <c r="E27" s="216"/>
      <c r="F27" s="216"/>
      <c r="G27" s="216">
        <f t="shared" si="2"/>
        <v>0</v>
      </c>
      <c r="H27" s="217" t="e">
        <f t="shared" si="3"/>
        <v>#DIV/0!</v>
      </c>
    </row>
    <row r="28" spans="1:8" ht="35.25" customHeight="1">
      <c r="A28" s="205" t="s">
        <v>58</v>
      </c>
      <c r="B28" s="195">
        <v>2115</v>
      </c>
      <c r="C28" s="216"/>
      <c r="D28" s="216"/>
      <c r="E28" s="216"/>
      <c r="F28" s="216"/>
      <c r="G28" s="216">
        <f t="shared" si="2"/>
        <v>0</v>
      </c>
      <c r="H28" s="217" t="e">
        <f t="shared" si="3"/>
        <v>#DIV/0!</v>
      </c>
    </row>
    <row r="29" spans="1:9" s="194" customFormat="1" ht="20.25" customHeight="1">
      <c r="A29" s="205" t="s">
        <v>311</v>
      </c>
      <c r="B29" s="195">
        <v>2116</v>
      </c>
      <c r="C29" s="216"/>
      <c r="D29" s="216"/>
      <c r="E29" s="216"/>
      <c r="F29" s="216"/>
      <c r="G29" s="216">
        <f t="shared" si="2"/>
        <v>0</v>
      </c>
      <c r="H29" s="217" t="e">
        <f t="shared" si="3"/>
        <v>#DIV/0!</v>
      </c>
      <c r="I29" s="192"/>
    </row>
    <row r="30" spans="1:8" ht="20.25" customHeight="1">
      <c r="A30" s="205" t="s">
        <v>312</v>
      </c>
      <c r="B30" s="195">
        <v>2117</v>
      </c>
      <c r="C30" s="216"/>
      <c r="D30" s="216"/>
      <c r="E30" s="216"/>
      <c r="F30" s="216"/>
      <c r="G30" s="216">
        <f t="shared" si="2"/>
        <v>0</v>
      </c>
      <c r="H30" s="217" t="e">
        <f t="shared" si="3"/>
        <v>#DIV/0!</v>
      </c>
    </row>
    <row r="31" spans="1:8" ht="20.25" customHeight="1">
      <c r="A31" s="205" t="s">
        <v>313</v>
      </c>
      <c r="B31" s="195">
        <v>2118</v>
      </c>
      <c r="C31" s="216"/>
      <c r="D31" s="216"/>
      <c r="E31" s="216"/>
      <c r="F31" s="216"/>
      <c r="G31" s="216">
        <f t="shared" si="2"/>
        <v>0</v>
      </c>
      <c r="H31" s="217" t="e">
        <f t="shared" si="3"/>
        <v>#DIV/0!</v>
      </c>
    </row>
    <row r="32" spans="1:8" ht="20.25" customHeight="1">
      <c r="A32" s="205" t="s">
        <v>314</v>
      </c>
      <c r="B32" s="195">
        <v>2119</v>
      </c>
      <c r="C32" s="216">
        <v>51</v>
      </c>
      <c r="D32" s="216">
        <v>58</v>
      </c>
      <c r="E32" s="216">
        <v>26</v>
      </c>
      <c r="F32" s="216">
        <v>31</v>
      </c>
      <c r="G32" s="216">
        <f t="shared" si="2"/>
        <v>5</v>
      </c>
      <c r="H32" s="217">
        <f t="shared" si="3"/>
        <v>119.23076923076923</v>
      </c>
    </row>
    <row r="33" spans="1:8" s="211" customFormat="1" ht="39" customHeight="1">
      <c r="A33" s="197" t="s">
        <v>315</v>
      </c>
      <c r="B33" s="218">
        <v>2120</v>
      </c>
      <c r="C33" s="180">
        <f>SUM(C34:C37)</f>
        <v>664</v>
      </c>
      <c r="D33" s="180">
        <f>SUM(D34:D37)</f>
        <v>766</v>
      </c>
      <c r="E33" s="170">
        <f>SUM(E34:E37)</f>
        <v>329</v>
      </c>
      <c r="F33" s="180">
        <f>SUM(F34:F37)</f>
        <v>406</v>
      </c>
      <c r="G33" s="214">
        <f t="shared" si="2"/>
        <v>77</v>
      </c>
      <c r="H33" s="215">
        <f t="shared" si="3"/>
        <v>123.40425531914893</v>
      </c>
    </row>
    <row r="34" spans="1:8" ht="31.5" customHeight="1">
      <c r="A34" s="205" t="s">
        <v>313</v>
      </c>
      <c r="B34" s="195">
        <v>2121</v>
      </c>
      <c r="C34" s="21">
        <v>610</v>
      </c>
      <c r="D34" s="21">
        <v>697</v>
      </c>
      <c r="E34" s="141">
        <v>311</v>
      </c>
      <c r="F34" s="21">
        <v>353</v>
      </c>
      <c r="G34" s="216">
        <f t="shared" si="2"/>
        <v>42</v>
      </c>
      <c r="H34" s="217">
        <f t="shared" si="3"/>
        <v>113.50482315112541</v>
      </c>
    </row>
    <row r="35" spans="1:8" ht="20.25" customHeight="1">
      <c r="A35" s="205" t="s">
        <v>316</v>
      </c>
      <c r="B35" s="195">
        <v>2122</v>
      </c>
      <c r="C35" s="21">
        <v>36</v>
      </c>
      <c r="D35" s="21">
        <v>36</v>
      </c>
      <c r="E35" s="141">
        <v>18</v>
      </c>
      <c r="F35" s="21">
        <v>20</v>
      </c>
      <c r="G35" s="216">
        <f t="shared" si="2"/>
        <v>2</v>
      </c>
      <c r="H35" s="217">
        <f t="shared" si="3"/>
        <v>111.11111111111111</v>
      </c>
    </row>
    <row r="36" spans="1:8" ht="20.25" customHeight="1">
      <c r="A36" s="205" t="s">
        <v>317</v>
      </c>
      <c r="B36" s="195">
        <v>2123</v>
      </c>
      <c r="C36" s="21"/>
      <c r="D36" s="21"/>
      <c r="E36" s="141"/>
      <c r="F36" s="21"/>
      <c r="G36" s="216">
        <f t="shared" si="2"/>
        <v>0</v>
      </c>
      <c r="H36" s="217" t="e">
        <f t="shared" si="3"/>
        <v>#DIV/0!</v>
      </c>
    </row>
    <row r="37" spans="1:8" s="211" customFormat="1" ht="20.25" customHeight="1">
      <c r="A37" s="205" t="s">
        <v>318</v>
      </c>
      <c r="B37" s="195">
        <v>2124</v>
      </c>
      <c r="C37" s="21">
        <v>18</v>
      </c>
      <c r="D37" s="21">
        <v>33</v>
      </c>
      <c r="E37" s="141"/>
      <c r="F37" s="21">
        <v>33</v>
      </c>
      <c r="G37" s="216">
        <f t="shared" si="2"/>
        <v>33</v>
      </c>
      <c r="H37" s="217" t="e">
        <f t="shared" si="3"/>
        <v>#DIV/0!</v>
      </c>
    </row>
    <row r="38" spans="1:8" s="211" customFormat="1" ht="24.75" customHeight="1">
      <c r="A38" s="197" t="s">
        <v>319</v>
      </c>
      <c r="B38" s="218">
        <v>2130</v>
      </c>
      <c r="C38" s="180">
        <f>SUM(C39:C42)</f>
        <v>748</v>
      </c>
      <c r="D38" s="180">
        <f>SUM(D39:D42)</f>
        <v>834</v>
      </c>
      <c r="E38" s="170">
        <f>SUM(E39:E42)</f>
        <v>376</v>
      </c>
      <c r="F38" s="180">
        <f>SUM(F39:F42)</f>
        <v>424</v>
      </c>
      <c r="G38" s="214">
        <f t="shared" si="2"/>
        <v>48</v>
      </c>
      <c r="H38" s="215">
        <f t="shared" si="3"/>
        <v>112.7659574468085</v>
      </c>
    </row>
    <row r="39" spans="1:8" ht="57.75" customHeight="1">
      <c r="A39" s="205" t="s">
        <v>59</v>
      </c>
      <c r="B39" s="195">
        <v>2131</v>
      </c>
      <c r="C39" s="21"/>
      <c r="D39" s="21"/>
      <c r="E39" s="21"/>
      <c r="F39" s="21"/>
      <c r="G39" s="216">
        <f t="shared" si="2"/>
        <v>0</v>
      </c>
      <c r="H39" s="217" t="e">
        <f t="shared" si="3"/>
        <v>#DIV/0!</v>
      </c>
    </row>
    <row r="40" spans="1:8" s="211" customFormat="1" ht="19.5" customHeight="1">
      <c r="A40" s="205" t="s">
        <v>320</v>
      </c>
      <c r="B40" s="195">
        <v>2132</v>
      </c>
      <c r="C40" s="21"/>
      <c r="D40" s="21"/>
      <c r="E40" s="21"/>
      <c r="F40" s="21"/>
      <c r="G40" s="216">
        <f t="shared" si="2"/>
        <v>0</v>
      </c>
      <c r="H40" s="217" t="e">
        <f t="shared" si="3"/>
        <v>#DIV/0!</v>
      </c>
    </row>
    <row r="41" spans="1:8" ht="29.25" customHeight="1">
      <c r="A41" s="205" t="s">
        <v>321</v>
      </c>
      <c r="B41" s="195">
        <v>2133</v>
      </c>
      <c r="C41" s="21">
        <v>748</v>
      </c>
      <c r="D41" s="21">
        <v>834</v>
      </c>
      <c r="E41" s="141">
        <v>376</v>
      </c>
      <c r="F41" s="21">
        <v>424</v>
      </c>
      <c r="G41" s="216">
        <f t="shared" si="2"/>
        <v>48</v>
      </c>
      <c r="H41" s="217">
        <f t="shared" si="3"/>
        <v>112.7659574468085</v>
      </c>
    </row>
    <row r="42" spans="1:8" ht="35.25" customHeight="1">
      <c r="A42" s="205" t="s">
        <v>322</v>
      </c>
      <c r="B42" s="195">
        <v>2134</v>
      </c>
      <c r="C42" s="21"/>
      <c r="D42" s="21"/>
      <c r="E42" s="141"/>
      <c r="F42" s="21"/>
      <c r="G42" s="216">
        <f t="shared" si="2"/>
        <v>0</v>
      </c>
      <c r="H42" s="217" t="e">
        <f t="shared" si="3"/>
        <v>#DIV/0!</v>
      </c>
    </row>
    <row r="43" spans="1:8" s="211" customFormat="1" ht="19.5" customHeight="1">
      <c r="A43" s="197" t="s">
        <v>323</v>
      </c>
      <c r="B43" s="218">
        <v>2140</v>
      </c>
      <c r="C43" s="180">
        <f>SUM(C44:C45)</f>
        <v>0</v>
      </c>
      <c r="D43" s="180">
        <f>SUM(D44:D45)</f>
        <v>0</v>
      </c>
      <c r="E43" s="170">
        <f>SUM(E44:E45)</f>
        <v>0</v>
      </c>
      <c r="F43" s="180">
        <f>SUM(F44:F45)</f>
        <v>0</v>
      </c>
      <c r="G43" s="214">
        <f t="shared" si="2"/>
        <v>0</v>
      </c>
      <c r="H43" s="215" t="e">
        <f t="shared" si="3"/>
        <v>#DIV/0!</v>
      </c>
    </row>
    <row r="44" spans="1:8" ht="40.5" customHeight="1">
      <c r="A44" s="205" t="s">
        <v>324</v>
      </c>
      <c r="B44" s="195">
        <v>2141</v>
      </c>
      <c r="C44" s="21"/>
      <c r="D44" s="21"/>
      <c r="E44" s="21"/>
      <c r="F44" s="21"/>
      <c r="G44" s="216">
        <f t="shared" si="2"/>
        <v>0</v>
      </c>
      <c r="H44" s="217" t="e">
        <f t="shared" si="3"/>
        <v>#DIV/0!</v>
      </c>
    </row>
    <row r="45" spans="1:8" s="211" customFormat="1" ht="20.25" customHeight="1">
      <c r="A45" s="205" t="s">
        <v>325</v>
      </c>
      <c r="B45" s="195">
        <v>2142</v>
      </c>
      <c r="C45" s="21"/>
      <c r="D45" s="21"/>
      <c r="E45" s="21"/>
      <c r="F45" s="21"/>
      <c r="G45" s="216">
        <f t="shared" si="2"/>
        <v>0</v>
      </c>
      <c r="H45" s="217" t="e">
        <f t="shared" si="3"/>
        <v>#DIV/0!</v>
      </c>
    </row>
    <row r="46" spans="1:8" s="211" customFormat="1" ht="51" customHeight="1">
      <c r="A46" s="197" t="s">
        <v>60</v>
      </c>
      <c r="B46" s="218">
        <v>2200</v>
      </c>
      <c r="C46" s="180">
        <f>SUM(C23,C33,C38,C43)</f>
        <v>2276</v>
      </c>
      <c r="D46" s="180">
        <f>SUM(D23,D33,D38,D43)</f>
        <v>2778</v>
      </c>
      <c r="E46" s="170">
        <f>SUM(E23,E33,E38,E43)</f>
        <v>1151</v>
      </c>
      <c r="F46" s="180">
        <f>SUM(F23,F33,F38,F43)</f>
        <v>1360</v>
      </c>
      <c r="G46" s="214">
        <f t="shared" si="2"/>
        <v>209</v>
      </c>
      <c r="H46" s="215">
        <f t="shared" si="3"/>
        <v>118.15812337098176</v>
      </c>
    </row>
    <row r="47" spans="1:8" s="211" customFormat="1" ht="18.75">
      <c r="A47" s="219"/>
      <c r="B47" s="193"/>
      <c r="C47" s="193"/>
      <c r="D47" s="193"/>
      <c r="E47" s="193"/>
      <c r="F47" s="193"/>
      <c r="G47" s="193"/>
      <c r="H47" s="193"/>
    </row>
    <row r="48" spans="1:8" s="211" customFormat="1" ht="18.75">
      <c r="A48" s="219"/>
      <c r="B48" s="193"/>
      <c r="C48" s="193"/>
      <c r="D48" s="193"/>
      <c r="E48" s="193"/>
      <c r="F48" s="193"/>
      <c r="G48" s="193"/>
      <c r="H48" s="193"/>
    </row>
    <row r="49" spans="1:10" s="1" customFormat="1" ht="27.75" customHeight="1">
      <c r="A49" s="132" t="s">
        <v>142</v>
      </c>
      <c r="B49" s="292" t="s">
        <v>143</v>
      </c>
      <c r="C49" s="292"/>
      <c r="D49" s="292"/>
      <c r="E49" s="220"/>
      <c r="F49" s="293" t="s">
        <v>144</v>
      </c>
      <c r="G49" s="293"/>
      <c r="H49" s="293"/>
      <c r="I49" s="133"/>
      <c r="J49" s="133"/>
    </row>
    <row r="50" spans="1:10" s="135" customFormat="1" ht="18.75" customHeight="1">
      <c r="A50" s="2" t="s">
        <v>145</v>
      </c>
      <c r="B50" s="294" t="s">
        <v>146</v>
      </c>
      <c r="C50" s="294"/>
      <c r="D50" s="294"/>
      <c r="E50" s="1"/>
      <c r="F50" s="295" t="s">
        <v>147</v>
      </c>
      <c r="G50" s="295"/>
      <c r="H50" s="295"/>
      <c r="I50" s="134"/>
      <c r="J50" s="134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22:H22"/>
    <mergeCell ref="B49:D49"/>
    <mergeCell ref="F49:H49"/>
    <mergeCell ref="B50:D50"/>
    <mergeCell ref="F50:H50"/>
  </mergeCells>
  <printOptions/>
  <pageMargins left="0.7875" right="0" top="0.7868055555555555" bottom="0" header="0.19652777777777777" footer="0.5118055555555555"/>
  <pageSetup horizontalDpi="300" verticalDpi="300" orientation="landscape" paperSize="9" scale="55" r:id="rId1"/>
  <headerFooter alignWithMargins="0">
    <oddHeader>&amp;R&amp;"Times New Roman,Звичайний"&amp;14Продовження додатка 3
Таблиця 2</oddHead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96"/>
  <sheetViews>
    <sheetView view="pageBreakPreview" zoomScaleNormal="56" zoomScaleSheetLayoutView="100" zoomScalePageLayoutView="0" workbookViewId="0" topLeftCell="A1">
      <selection activeCell="F95" sqref="F95:H95"/>
    </sheetView>
  </sheetViews>
  <sheetFormatPr defaultColWidth="9.00390625" defaultRowHeight="12.75"/>
  <cols>
    <col min="1" max="1" width="114.00390625" style="135" customWidth="1"/>
    <col min="2" max="2" width="15.00390625" style="135" customWidth="1"/>
    <col min="3" max="7" width="20.375" style="135" customWidth="1"/>
    <col min="8" max="8" width="18.375" style="135" customWidth="1"/>
    <col min="9" max="16384" width="9.125" style="135" customWidth="1"/>
  </cols>
  <sheetData>
    <row r="1" spans="1:8" ht="38.25" customHeight="1">
      <c r="A1" s="300" t="s">
        <v>326</v>
      </c>
      <c r="B1" s="300"/>
      <c r="C1" s="300"/>
      <c r="D1" s="300"/>
      <c r="E1" s="300"/>
      <c r="F1" s="300"/>
      <c r="G1" s="300"/>
      <c r="H1" s="300"/>
    </row>
    <row r="2" spans="1:8" ht="13.5" customHeight="1">
      <c r="A2" s="3"/>
      <c r="B2" s="3"/>
      <c r="C2" s="3"/>
      <c r="D2" s="3"/>
      <c r="E2" s="3"/>
      <c r="F2" s="3"/>
      <c r="G2" s="3"/>
      <c r="H2" s="3"/>
    </row>
    <row r="3" spans="1:8" ht="27" customHeight="1">
      <c r="A3" s="320" t="s">
        <v>38</v>
      </c>
      <c r="B3" s="333" t="s">
        <v>327</v>
      </c>
      <c r="C3" s="320" t="s">
        <v>328</v>
      </c>
      <c r="D3" s="320"/>
      <c r="E3" s="331" t="s">
        <v>329</v>
      </c>
      <c r="F3" s="331"/>
      <c r="G3" s="331"/>
      <c r="H3" s="331"/>
    </row>
    <row r="4" spans="1:8" ht="26.25" customHeight="1">
      <c r="A4" s="320"/>
      <c r="B4" s="333"/>
      <c r="C4" s="21" t="s">
        <v>42</v>
      </c>
      <c r="D4" s="21" t="s">
        <v>43</v>
      </c>
      <c r="E4" s="21" t="s">
        <v>44</v>
      </c>
      <c r="F4" s="21" t="s">
        <v>45</v>
      </c>
      <c r="G4" s="22" t="s">
        <v>46</v>
      </c>
      <c r="H4" s="22" t="s">
        <v>47</v>
      </c>
    </row>
    <row r="5" spans="1:8" ht="18.75">
      <c r="A5" s="22">
        <v>1</v>
      </c>
      <c r="B5" s="221">
        <v>2</v>
      </c>
      <c r="C5" s="22">
        <v>3</v>
      </c>
      <c r="D5" s="221">
        <v>4</v>
      </c>
      <c r="E5" s="22">
        <v>5</v>
      </c>
      <c r="F5" s="221">
        <v>6</v>
      </c>
      <c r="G5" s="22">
        <v>7</v>
      </c>
      <c r="H5" s="221">
        <v>8</v>
      </c>
    </row>
    <row r="6" spans="1:8" ht="18.75">
      <c r="A6" s="222" t="s">
        <v>330</v>
      </c>
      <c r="B6" s="223"/>
      <c r="C6" s="223"/>
      <c r="D6" s="223"/>
      <c r="E6" s="223"/>
      <c r="F6" s="223"/>
      <c r="G6" s="223"/>
      <c r="H6" s="224"/>
    </row>
    <row r="7" spans="1:8" s="228" customFormat="1" ht="33.75" customHeight="1">
      <c r="A7" s="225" t="s">
        <v>331</v>
      </c>
      <c r="B7" s="226">
        <v>3000</v>
      </c>
      <c r="C7" s="180">
        <f>SUM(C8:C9,C12:C16,C20)</f>
        <v>0</v>
      </c>
      <c r="D7" s="180">
        <f>SUM(D8:D9,D12:D16,D20)</f>
        <v>0</v>
      </c>
      <c r="E7" s="180">
        <f>SUM(E8:E9,E12:E16,E20)</f>
        <v>0</v>
      </c>
      <c r="F7" s="180">
        <f>SUM(F8:F9,F12:F16,F20)</f>
        <v>0</v>
      </c>
      <c r="G7" s="214">
        <f aca="true" t="shared" si="0" ref="G7:G12">F7-E7</f>
        <v>0</v>
      </c>
      <c r="H7" s="227" t="e">
        <f aca="true" t="shared" si="1" ref="H7:H12">(F7/E7)*100</f>
        <v>#DIV/0!</v>
      </c>
    </row>
    <row r="8" spans="1:8" ht="32.25" customHeight="1">
      <c r="A8" s="229" t="s">
        <v>332</v>
      </c>
      <c r="B8" s="55">
        <v>3010</v>
      </c>
      <c r="C8" s="21"/>
      <c r="D8" s="9"/>
      <c r="E8" s="141"/>
      <c r="F8" s="141"/>
      <c r="G8" s="216">
        <f t="shared" si="0"/>
        <v>0</v>
      </c>
      <c r="H8" s="230" t="e">
        <f t="shared" si="1"/>
        <v>#DIV/0!</v>
      </c>
    </row>
    <row r="9" spans="1:8" ht="18" customHeight="1">
      <c r="A9" s="14" t="s">
        <v>333</v>
      </c>
      <c r="B9" s="55">
        <v>3020</v>
      </c>
      <c r="C9" s="21"/>
      <c r="D9" s="9"/>
      <c r="E9" s="21"/>
      <c r="F9" s="21"/>
      <c r="G9" s="216">
        <f t="shared" si="0"/>
        <v>0</v>
      </c>
      <c r="H9" s="230" t="e">
        <f t="shared" si="1"/>
        <v>#DIV/0!</v>
      </c>
    </row>
    <row r="10" spans="1:8" ht="18" customHeight="1">
      <c r="A10" s="14" t="s">
        <v>334</v>
      </c>
      <c r="B10" s="55">
        <v>3030</v>
      </c>
      <c r="C10" s="21"/>
      <c r="D10" s="9"/>
      <c r="E10" s="21"/>
      <c r="F10" s="21"/>
      <c r="G10" s="216">
        <f t="shared" si="0"/>
        <v>0</v>
      </c>
      <c r="H10" s="230" t="e">
        <f t="shared" si="1"/>
        <v>#DIV/0!</v>
      </c>
    </row>
    <row r="11" spans="1:8" ht="29.25" customHeight="1">
      <c r="A11" s="229" t="s">
        <v>335</v>
      </c>
      <c r="B11" s="55">
        <v>3040</v>
      </c>
      <c r="C11" s="39">
        <f>SUM(C12:C13)</f>
        <v>0</v>
      </c>
      <c r="D11" s="231">
        <f>SUM(D12:D13)</f>
        <v>0</v>
      </c>
      <c r="E11" s="39">
        <f>SUM(E12:E13)</f>
        <v>0</v>
      </c>
      <c r="F11" s="149">
        <f>SUM(F12:F13)</f>
        <v>0</v>
      </c>
      <c r="G11" s="216">
        <f t="shared" si="0"/>
        <v>0</v>
      </c>
      <c r="H11" s="230" t="e">
        <f t="shared" si="1"/>
        <v>#DIV/0!</v>
      </c>
    </row>
    <row r="12" spans="1:8" ht="46.5" customHeight="1">
      <c r="A12" s="14" t="s">
        <v>336</v>
      </c>
      <c r="B12" s="55">
        <v>3041</v>
      </c>
      <c r="C12" s="21"/>
      <c r="D12" s="9"/>
      <c r="E12" s="21"/>
      <c r="F12" s="21"/>
      <c r="G12" s="216">
        <f t="shared" si="0"/>
        <v>0</v>
      </c>
      <c r="H12" s="230" t="e">
        <f t="shared" si="1"/>
        <v>#DIV/0!</v>
      </c>
    </row>
    <row r="13" spans="1:8" ht="25.5" customHeight="1">
      <c r="A13" s="14" t="s">
        <v>337</v>
      </c>
      <c r="B13" s="55" t="s">
        <v>338</v>
      </c>
      <c r="C13" s="21"/>
      <c r="D13" s="139"/>
      <c r="E13" s="141"/>
      <c r="F13" s="141"/>
      <c r="G13" s="216"/>
      <c r="H13" s="230"/>
    </row>
    <row r="14" spans="1:8" ht="18" customHeight="1">
      <c r="A14" s="14" t="s">
        <v>339</v>
      </c>
      <c r="B14" s="55">
        <v>3042</v>
      </c>
      <c r="C14" s="21"/>
      <c r="D14" s="9"/>
      <c r="E14" s="21"/>
      <c r="F14" s="21"/>
      <c r="G14" s="216">
        <f aca="true" t="shared" si="2" ref="G14:G50">F14-E14</f>
        <v>0</v>
      </c>
      <c r="H14" s="230" t="e">
        <f aca="true" t="shared" si="3" ref="H14:H50">(F14/E14)*100</f>
        <v>#DIV/0!</v>
      </c>
    </row>
    <row r="15" spans="1:8" ht="18" customHeight="1">
      <c r="A15" s="14" t="s">
        <v>340</v>
      </c>
      <c r="B15" s="55">
        <v>3050</v>
      </c>
      <c r="C15" s="21"/>
      <c r="D15" s="21"/>
      <c r="E15" s="21"/>
      <c r="F15" s="21"/>
      <c r="G15" s="216">
        <f t="shared" si="2"/>
        <v>0</v>
      </c>
      <c r="H15" s="230" t="e">
        <f t="shared" si="3"/>
        <v>#DIV/0!</v>
      </c>
    </row>
    <row r="16" spans="1:8" ht="19.5" customHeight="1">
      <c r="A16" s="14" t="s">
        <v>341</v>
      </c>
      <c r="B16" s="55">
        <v>3060</v>
      </c>
      <c r="C16" s="232">
        <f>SUM(C17:C19)</f>
        <v>0</v>
      </c>
      <c r="D16" s="232">
        <f>SUM(D17:D19)</f>
        <v>0</v>
      </c>
      <c r="E16" s="232">
        <f>SUM(E17:E19)</f>
        <v>0</v>
      </c>
      <c r="F16" s="232">
        <f>SUM(F17:F19)</f>
        <v>0</v>
      </c>
      <c r="G16" s="216">
        <f t="shared" si="2"/>
        <v>0</v>
      </c>
      <c r="H16" s="230" t="e">
        <f t="shared" si="3"/>
        <v>#DIV/0!</v>
      </c>
    </row>
    <row r="17" spans="1:8" ht="18" customHeight="1">
      <c r="A17" s="14" t="s">
        <v>342</v>
      </c>
      <c r="B17" s="55">
        <v>3061</v>
      </c>
      <c r="C17" s="21"/>
      <c r="D17" s="21"/>
      <c r="E17" s="21"/>
      <c r="F17" s="21"/>
      <c r="G17" s="216">
        <f t="shared" si="2"/>
        <v>0</v>
      </c>
      <c r="H17" s="230" t="e">
        <f t="shared" si="3"/>
        <v>#DIV/0!</v>
      </c>
    </row>
    <row r="18" spans="1:8" ht="18" customHeight="1">
      <c r="A18" s="14" t="s">
        <v>343</v>
      </c>
      <c r="B18" s="55">
        <v>3062</v>
      </c>
      <c r="C18" s="21"/>
      <c r="D18" s="21"/>
      <c r="E18" s="21"/>
      <c r="F18" s="21"/>
      <c r="G18" s="216">
        <f t="shared" si="2"/>
        <v>0</v>
      </c>
      <c r="H18" s="230" t="e">
        <f t="shared" si="3"/>
        <v>#DIV/0!</v>
      </c>
    </row>
    <row r="19" spans="1:8" ht="18" customHeight="1">
      <c r="A19" s="14" t="s">
        <v>344</v>
      </c>
      <c r="B19" s="55">
        <v>3063</v>
      </c>
      <c r="C19" s="21"/>
      <c r="D19" s="21"/>
      <c r="E19" s="21"/>
      <c r="F19" s="21"/>
      <c r="G19" s="216">
        <f t="shared" si="2"/>
        <v>0</v>
      </c>
      <c r="H19" s="230" t="e">
        <f t="shared" si="3"/>
        <v>#DIV/0!</v>
      </c>
    </row>
    <row r="20" spans="1:8" ht="33" customHeight="1">
      <c r="A20" s="229" t="s">
        <v>345</v>
      </c>
      <c r="B20" s="55">
        <v>3070</v>
      </c>
      <c r="C20" s="21"/>
      <c r="D20" s="21"/>
      <c r="E20" s="141"/>
      <c r="F20" s="21"/>
      <c r="G20" s="216">
        <f t="shared" si="2"/>
        <v>0</v>
      </c>
      <c r="H20" s="230" t="e">
        <f t="shared" si="3"/>
        <v>#DIV/0!</v>
      </c>
    </row>
    <row r="21" spans="1:8" ht="19.5" customHeight="1">
      <c r="A21" s="146" t="s">
        <v>346</v>
      </c>
      <c r="B21" s="89">
        <v>3100</v>
      </c>
      <c r="C21" s="154">
        <f>SUM(C22:C25,C29,C41,C42)</f>
        <v>0</v>
      </c>
      <c r="D21" s="154">
        <f>SUM(D22:D25,D29,D41,D42)</f>
        <v>0</v>
      </c>
      <c r="E21" s="154">
        <f>SUM(E22:E25,E29,E41,E42)</f>
        <v>0</v>
      </c>
      <c r="F21" s="154">
        <f>SUM(F22:F25,F29,F41,F42)</f>
        <v>0</v>
      </c>
      <c r="G21" s="214">
        <f t="shared" si="2"/>
        <v>0</v>
      </c>
      <c r="H21" s="227" t="e">
        <f t="shared" si="3"/>
        <v>#DIV/0!</v>
      </c>
    </row>
    <row r="22" spans="1:8" ht="29.25" customHeight="1">
      <c r="A22" s="17" t="s">
        <v>347</v>
      </c>
      <c r="B22" s="55">
        <v>3110</v>
      </c>
      <c r="C22" s="159"/>
      <c r="D22" s="159"/>
      <c r="E22" s="159"/>
      <c r="F22" s="159"/>
      <c r="G22" s="216">
        <f t="shared" si="2"/>
        <v>0</v>
      </c>
      <c r="H22" s="230" t="e">
        <f t="shared" si="3"/>
        <v>#DIV/0!</v>
      </c>
    </row>
    <row r="23" spans="1:8" ht="30.75" customHeight="1">
      <c r="A23" s="17" t="s">
        <v>348</v>
      </c>
      <c r="B23" s="55">
        <v>3120</v>
      </c>
      <c r="C23" s="159"/>
      <c r="D23" s="159"/>
      <c r="E23" s="159"/>
      <c r="F23" s="159"/>
      <c r="G23" s="216">
        <f t="shared" si="2"/>
        <v>0</v>
      </c>
      <c r="H23" s="230" t="e">
        <f t="shared" si="3"/>
        <v>#DIV/0!</v>
      </c>
    </row>
    <row r="24" spans="1:8" ht="18" customHeight="1">
      <c r="A24" s="17" t="s">
        <v>177</v>
      </c>
      <c r="B24" s="55">
        <v>3130</v>
      </c>
      <c r="C24" s="21" t="s">
        <v>256</v>
      </c>
      <c r="D24" s="21" t="s">
        <v>256</v>
      </c>
      <c r="E24" s="21" t="s">
        <v>256</v>
      </c>
      <c r="F24" s="21" t="s">
        <v>256</v>
      </c>
      <c r="G24" s="216" t="e">
        <f t="shared" si="2"/>
        <v>#VALUE!</v>
      </c>
      <c r="H24" s="230" t="e">
        <f t="shared" si="3"/>
        <v>#VALUE!</v>
      </c>
    </row>
    <row r="25" spans="1:8" ht="18" customHeight="1">
      <c r="A25" s="17" t="s">
        <v>349</v>
      </c>
      <c r="B25" s="55">
        <v>3140</v>
      </c>
      <c r="C25" s="232">
        <f>SUM(C26:C28)</f>
        <v>0</v>
      </c>
      <c r="D25" s="232">
        <f>SUM(D26:D28)</f>
        <v>0</v>
      </c>
      <c r="E25" s="232">
        <f>SUM(E26:E28)</f>
        <v>0</v>
      </c>
      <c r="F25" s="232">
        <f>SUM(F26:F28)</f>
        <v>0</v>
      </c>
      <c r="G25" s="216">
        <f t="shared" si="2"/>
        <v>0</v>
      </c>
      <c r="H25" s="230" t="e">
        <f t="shared" si="3"/>
        <v>#DIV/0!</v>
      </c>
    </row>
    <row r="26" spans="1:8" ht="18" customHeight="1">
      <c r="A26" s="17" t="s">
        <v>342</v>
      </c>
      <c r="B26" s="55">
        <v>3141</v>
      </c>
      <c r="C26" s="21" t="s">
        <v>256</v>
      </c>
      <c r="D26" s="21" t="s">
        <v>256</v>
      </c>
      <c r="E26" s="21" t="s">
        <v>256</v>
      </c>
      <c r="F26" s="21" t="s">
        <v>256</v>
      </c>
      <c r="G26" s="216" t="e">
        <f t="shared" si="2"/>
        <v>#VALUE!</v>
      </c>
      <c r="H26" s="230" t="e">
        <f t="shared" si="3"/>
        <v>#VALUE!</v>
      </c>
    </row>
    <row r="27" spans="1:8" ht="18" customHeight="1">
      <c r="A27" s="17" t="s">
        <v>343</v>
      </c>
      <c r="B27" s="55">
        <v>3142</v>
      </c>
      <c r="C27" s="21" t="s">
        <v>256</v>
      </c>
      <c r="D27" s="21" t="s">
        <v>256</v>
      </c>
      <c r="E27" s="21" t="s">
        <v>256</v>
      </c>
      <c r="F27" s="21" t="s">
        <v>256</v>
      </c>
      <c r="G27" s="216" t="e">
        <f t="shared" si="2"/>
        <v>#VALUE!</v>
      </c>
      <c r="H27" s="230" t="e">
        <f t="shared" si="3"/>
        <v>#VALUE!</v>
      </c>
    </row>
    <row r="28" spans="1:8" ht="18" customHeight="1">
      <c r="A28" s="17" t="s">
        <v>344</v>
      </c>
      <c r="B28" s="55">
        <v>3143</v>
      </c>
      <c r="C28" s="21" t="s">
        <v>256</v>
      </c>
      <c r="D28" s="21" t="s">
        <v>256</v>
      </c>
      <c r="E28" s="21" t="s">
        <v>256</v>
      </c>
      <c r="F28" s="21" t="s">
        <v>256</v>
      </c>
      <c r="G28" s="216" t="e">
        <f t="shared" si="2"/>
        <v>#VALUE!</v>
      </c>
      <c r="H28" s="230" t="e">
        <f t="shared" si="3"/>
        <v>#VALUE!</v>
      </c>
    </row>
    <row r="29" spans="1:8" ht="27.75" customHeight="1">
      <c r="A29" s="17" t="s">
        <v>350</v>
      </c>
      <c r="B29" s="55">
        <v>3150</v>
      </c>
      <c r="C29" s="182">
        <f>SUM(C30:C35,C38)</f>
        <v>0</v>
      </c>
      <c r="D29" s="182">
        <f>SUM(D30:D35,D38)</f>
        <v>0</v>
      </c>
      <c r="E29" s="182">
        <f>SUM(E30:E35,E38)</f>
        <v>0</v>
      </c>
      <c r="F29" s="182">
        <f>SUM(F30:F35,F38)</f>
        <v>0</v>
      </c>
      <c r="G29" s="216">
        <f t="shared" si="2"/>
        <v>0</v>
      </c>
      <c r="H29" s="230" t="e">
        <f t="shared" si="3"/>
        <v>#DIV/0!</v>
      </c>
    </row>
    <row r="30" spans="1:8" ht="18" customHeight="1">
      <c r="A30" s="17" t="s">
        <v>55</v>
      </c>
      <c r="B30" s="55">
        <v>3151</v>
      </c>
      <c r="C30" s="159" t="s">
        <v>256</v>
      </c>
      <c r="D30" s="159" t="s">
        <v>256</v>
      </c>
      <c r="E30" s="159" t="s">
        <v>256</v>
      </c>
      <c r="F30" s="159" t="s">
        <v>256</v>
      </c>
      <c r="G30" s="216" t="e">
        <f t="shared" si="2"/>
        <v>#VALUE!</v>
      </c>
      <c r="H30" s="230" t="e">
        <f t="shared" si="3"/>
        <v>#VALUE!</v>
      </c>
    </row>
    <row r="31" spans="1:8" ht="18" customHeight="1">
      <c r="A31" s="17" t="s">
        <v>351</v>
      </c>
      <c r="B31" s="55">
        <v>3152</v>
      </c>
      <c r="C31" s="159" t="s">
        <v>256</v>
      </c>
      <c r="D31" s="159" t="s">
        <v>256</v>
      </c>
      <c r="E31" s="159" t="s">
        <v>256</v>
      </c>
      <c r="F31" s="159" t="s">
        <v>256</v>
      </c>
      <c r="G31" s="216" t="e">
        <f t="shared" si="2"/>
        <v>#VALUE!</v>
      </c>
      <c r="H31" s="230" t="e">
        <f t="shared" si="3"/>
        <v>#VALUE!</v>
      </c>
    </row>
    <row r="32" spans="1:8" ht="18" customHeight="1">
      <c r="A32" s="17" t="s">
        <v>310</v>
      </c>
      <c r="B32" s="55">
        <v>3153</v>
      </c>
      <c r="C32" s="159" t="s">
        <v>256</v>
      </c>
      <c r="D32" s="159" t="s">
        <v>256</v>
      </c>
      <c r="E32" s="159" t="s">
        <v>256</v>
      </c>
      <c r="F32" s="159" t="s">
        <v>256</v>
      </c>
      <c r="G32" s="216" t="e">
        <f t="shared" si="2"/>
        <v>#VALUE!</v>
      </c>
      <c r="H32" s="230" t="e">
        <f t="shared" si="3"/>
        <v>#VALUE!</v>
      </c>
    </row>
    <row r="33" spans="1:8" ht="18" customHeight="1">
      <c r="A33" s="17" t="s">
        <v>352</v>
      </c>
      <c r="B33" s="55">
        <v>3154</v>
      </c>
      <c r="C33" s="159" t="s">
        <v>256</v>
      </c>
      <c r="D33" s="159" t="s">
        <v>256</v>
      </c>
      <c r="E33" s="159" t="s">
        <v>256</v>
      </c>
      <c r="F33" s="159" t="s">
        <v>256</v>
      </c>
      <c r="G33" s="216" t="e">
        <f t="shared" si="2"/>
        <v>#VALUE!</v>
      </c>
      <c r="H33" s="230" t="e">
        <f t="shared" si="3"/>
        <v>#VALUE!</v>
      </c>
    </row>
    <row r="34" spans="1:8" ht="18" customHeight="1">
      <c r="A34" s="17" t="s">
        <v>313</v>
      </c>
      <c r="B34" s="55">
        <v>3155</v>
      </c>
      <c r="C34" s="159"/>
      <c r="D34" s="159"/>
      <c r="E34" s="159"/>
      <c r="F34" s="159"/>
      <c r="G34" s="216">
        <f t="shared" si="2"/>
        <v>0</v>
      </c>
      <c r="H34" s="230" t="e">
        <f t="shared" si="3"/>
        <v>#DIV/0!</v>
      </c>
    </row>
    <row r="35" spans="1:8" ht="24.75" customHeight="1">
      <c r="A35" s="233" t="s">
        <v>353</v>
      </c>
      <c r="B35" s="55">
        <v>3156</v>
      </c>
      <c r="C35" s="182">
        <f>SUM(C36:C37)</f>
        <v>0</v>
      </c>
      <c r="D35" s="182">
        <f>SUM(D36:D37)</f>
        <v>0</v>
      </c>
      <c r="E35" s="182">
        <f>SUM(E36:E37)</f>
        <v>0</v>
      </c>
      <c r="F35" s="182">
        <f>SUM(F36:F37)</f>
        <v>0</v>
      </c>
      <c r="G35" s="216">
        <f t="shared" si="2"/>
        <v>0</v>
      </c>
      <c r="H35" s="230" t="e">
        <f t="shared" si="3"/>
        <v>#DIV/0!</v>
      </c>
    </row>
    <row r="36" spans="1:8" ht="31.5" customHeight="1">
      <c r="A36" s="17" t="s">
        <v>58</v>
      </c>
      <c r="B36" s="55" t="s">
        <v>354</v>
      </c>
      <c r="C36" s="159" t="s">
        <v>256</v>
      </c>
      <c r="D36" s="159" t="s">
        <v>256</v>
      </c>
      <c r="E36" s="159" t="s">
        <v>256</v>
      </c>
      <c r="F36" s="159" t="s">
        <v>256</v>
      </c>
      <c r="G36" s="216" t="e">
        <f t="shared" si="2"/>
        <v>#VALUE!</v>
      </c>
      <c r="H36" s="230" t="e">
        <f t="shared" si="3"/>
        <v>#VALUE!</v>
      </c>
    </row>
    <row r="37" spans="1:8" ht="35.25" customHeight="1">
      <c r="A37" s="17" t="s">
        <v>59</v>
      </c>
      <c r="B37" s="55" t="s">
        <v>355</v>
      </c>
      <c r="C37" s="159" t="s">
        <v>256</v>
      </c>
      <c r="D37" s="159" t="s">
        <v>256</v>
      </c>
      <c r="E37" s="159" t="s">
        <v>256</v>
      </c>
      <c r="F37" s="159" t="s">
        <v>256</v>
      </c>
      <c r="G37" s="216" t="e">
        <f t="shared" si="2"/>
        <v>#VALUE!</v>
      </c>
      <c r="H37" s="230" t="e">
        <f t="shared" si="3"/>
        <v>#VALUE!</v>
      </c>
    </row>
    <row r="38" spans="1:8" ht="26.25" customHeight="1">
      <c r="A38" s="146" t="s">
        <v>356</v>
      </c>
      <c r="B38" s="55">
        <v>3157</v>
      </c>
      <c r="C38" s="156">
        <f>SUM(C39:C40)</f>
        <v>0</v>
      </c>
      <c r="D38" s="156">
        <f>SUM(D39:D40)</f>
        <v>0</v>
      </c>
      <c r="E38" s="156">
        <f>SUM(E39:E40)</f>
        <v>0</v>
      </c>
      <c r="F38" s="156">
        <f>SUM(F39:F40)</f>
        <v>0</v>
      </c>
      <c r="G38" s="216">
        <f t="shared" si="2"/>
        <v>0</v>
      </c>
      <c r="H38" s="230" t="e">
        <f t="shared" si="3"/>
        <v>#DIV/0!</v>
      </c>
    </row>
    <row r="39" spans="1:8" ht="21.75" customHeight="1">
      <c r="A39" s="146" t="s">
        <v>357</v>
      </c>
      <c r="B39" s="55" t="s">
        <v>358</v>
      </c>
      <c r="C39" s="159"/>
      <c r="D39" s="159"/>
      <c r="E39" s="159"/>
      <c r="F39" s="159"/>
      <c r="G39" s="216">
        <f t="shared" si="2"/>
        <v>0</v>
      </c>
      <c r="H39" s="230" t="e">
        <f t="shared" si="3"/>
        <v>#DIV/0!</v>
      </c>
    </row>
    <row r="40" spans="1:8" ht="24.75" customHeight="1">
      <c r="A40" s="146" t="s">
        <v>359</v>
      </c>
      <c r="B40" s="55" t="s">
        <v>360</v>
      </c>
      <c r="C40" s="159"/>
      <c r="D40" s="159"/>
      <c r="E40" s="159"/>
      <c r="F40" s="159"/>
      <c r="G40" s="216">
        <f t="shared" si="2"/>
        <v>0</v>
      </c>
      <c r="H40" s="230" t="e">
        <f t="shared" si="3"/>
        <v>#DIV/0!</v>
      </c>
    </row>
    <row r="41" spans="1:8" ht="18" customHeight="1">
      <c r="A41" s="17" t="s">
        <v>361</v>
      </c>
      <c r="B41" s="55">
        <v>3160</v>
      </c>
      <c r="C41" s="159" t="s">
        <v>256</v>
      </c>
      <c r="D41" s="159" t="s">
        <v>256</v>
      </c>
      <c r="E41" s="159" t="s">
        <v>256</v>
      </c>
      <c r="F41" s="159" t="s">
        <v>256</v>
      </c>
      <c r="G41" s="216" t="e">
        <f t="shared" si="2"/>
        <v>#VALUE!</v>
      </c>
      <c r="H41" s="230" t="e">
        <f t="shared" si="3"/>
        <v>#VALUE!</v>
      </c>
    </row>
    <row r="42" spans="1:8" ht="25.5" customHeight="1">
      <c r="A42" s="146" t="s">
        <v>362</v>
      </c>
      <c r="B42" s="55">
        <v>3170</v>
      </c>
      <c r="C42" s="234">
        <f>SUM(C43:C49)</f>
        <v>0</v>
      </c>
      <c r="D42" s="234">
        <f>SUM(D43:D49)</f>
        <v>0</v>
      </c>
      <c r="E42" s="234">
        <f>SUM(E43:E49)</f>
        <v>0</v>
      </c>
      <c r="F42" s="234">
        <f>SUM(F43:F49)</f>
        <v>0</v>
      </c>
      <c r="G42" s="235">
        <f t="shared" si="2"/>
        <v>0</v>
      </c>
      <c r="H42" s="236" t="e">
        <f t="shared" si="3"/>
        <v>#DIV/0!</v>
      </c>
    </row>
    <row r="43" spans="1:8" ht="18.75" customHeight="1">
      <c r="A43" s="166" t="s">
        <v>363</v>
      </c>
      <c r="B43" s="55" t="s">
        <v>364</v>
      </c>
      <c r="C43" s="165"/>
      <c r="D43" s="165"/>
      <c r="E43" s="177"/>
      <c r="F43" s="165"/>
      <c r="G43" s="216">
        <f t="shared" si="2"/>
        <v>0</v>
      </c>
      <c r="H43" s="230" t="e">
        <f t="shared" si="3"/>
        <v>#DIV/0!</v>
      </c>
    </row>
    <row r="44" spans="1:8" ht="18.75" customHeight="1">
      <c r="A44" s="166" t="s">
        <v>243</v>
      </c>
      <c r="B44" s="55" t="s">
        <v>365</v>
      </c>
      <c r="C44" s="165"/>
      <c r="D44" s="165"/>
      <c r="E44" s="177"/>
      <c r="F44" s="165"/>
      <c r="G44" s="216">
        <f t="shared" si="2"/>
        <v>0</v>
      </c>
      <c r="H44" s="230" t="e">
        <f t="shared" si="3"/>
        <v>#DIV/0!</v>
      </c>
    </row>
    <row r="45" spans="1:8" ht="18.75" customHeight="1">
      <c r="A45" s="166" t="s">
        <v>184</v>
      </c>
      <c r="B45" s="55" t="s">
        <v>366</v>
      </c>
      <c r="C45" s="165"/>
      <c r="D45" s="165"/>
      <c r="E45" s="177"/>
      <c r="F45" s="165"/>
      <c r="G45" s="216">
        <f t="shared" si="2"/>
        <v>0</v>
      </c>
      <c r="H45" s="230" t="e">
        <f t="shared" si="3"/>
        <v>#DIV/0!</v>
      </c>
    </row>
    <row r="46" spans="1:8" ht="18.75" customHeight="1">
      <c r="A46" s="166" t="s">
        <v>367</v>
      </c>
      <c r="B46" s="55" t="s">
        <v>368</v>
      </c>
      <c r="C46" s="165"/>
      <c r="D46" s="165"/>
      <c r="E46" s="177"/>
      <c r="F46" s="165"/>
      <c r="G46" s="216">
        <f t="shared" si="2"/>
        <v>0</v>
      </c>
      <c r="H46" s="230" t="e">
        <f t="shared" si="3"/>
        <v>#DIV/0!</v>
      </c>
    </row>
    <row r="47" spans="1:8" ht="18.75" customHeight="1">
      <c r="A47" s="166" t="s">
        <v>369</v>
      </c>
      <c r="B47" s="55" t="s">
        <v>370</v>
      </c>
      <c r="C47" s="165"/>
      <c r="D47" s="165"/>
      <c r="E47" s="177"/>
      <c r="F47" s="165"/>
      <c r="G47" s="216">
        <f t="shared" si="2"/>
        <v>0</v>
      </c>
      <c r="H47" s="230" t="e">
        <f t="shared" si="3"/>
        <v>#DIV/0!</v>
      </c>
    </row>
    <row r="48" spans="1:8" ht="18.75" customHeight="1">
      <c r="A48" s="166" t="s">
        <v>371</v>
      </c>
      <c r="B48" s="55" t="s">
        <v>372</v>
      </c>
      <c r="C48" s="165"/>
      <c r="D48" s="165"/>
      <c r="E48" s="177"/>
      <c r="F48" s="165"/>
      <c r="G48" s="216">
        <f t="shared" si="2"/>
        <v>0</v>
      </c>
      <c r="H48" s="230" t="e">
        <f t="shared" si="3"/>
        <v>#DIV/0!</v>
      </c>
    </row>
    <row r="49" spans="1:8" ht="30.75" customHeight="1">
      <c r="A49" s="166" t="s">
        <v>373</v>
      </c>
      <c r="B49" s="55" t="s">
        <v>374</v>
      </c>
      <c r="C49" s="165"/>
      <c r="D49" s="165"/>
      <c r="E49" s="177"/>
      <c r="F49" s="165"/>
      <c r="G49" s="216">
        <f t="shared" si="2"/>
        <v>0</v>
      </c>
      <c r="H49" s="230" t="e">
        <f t="shared" si="3"/>
        <v>#DIV/0!</v>
      </c>
    </row>
    <row r="50" spans="1:8" ht="19.5" customHeight="1">
      <c r="A50" s="146" t="s">
        <v>375</v>
      </c>
      <c r="B50" s="89">
        <v>3195</v>
      </c>
      <c r="C50" s="154">
        <f>SUM(C7,C21)</f>
        <v>0</v>
      </c>
      <c r="D50" s="180">
        <f>SUM(D7,D21)</f>
        <v>0</v>
      </c>
      <c r="E50" s="181">
        <f>SUM(E7,E21)</f>
        <v>0</v>
      </c>
      <c r="F50" s="213">
        <f>SUM(F7,F21)</f>
        <v>0</v>
      </c>
      <c r="G50" s="214">
        <f t="shared" si="2"/>
        <v>0</v>
      </c>
      <c r="H50" s="227" t="e">
        <f t="shared" si="3"/>
        <v>#DIV/0!</v>
      </c>
    </row>
    <row r="51" spans="1:8" ht="19.5" customHeight="1">
      <c r="A51" s="222" t="s">
        <v>376</v>
      </c>
      <c r="B51" s="223"/>
      <c r="C51" s="223"/>
      <c r="D51" s="334"/>
      <c r="E51" s="334"/>
      <c r="F51" s="334"/>
      <c r="G51" s="334"/>
      <c r="H51" s="334"/>
    </row>
    <row r="52" spans="1:8" ht="19.5" customHeight="1">
      <c r="A52" s="225" t="s">
        <v>377</v>
      </c>
      <c r="B52" s="226">
        <v>3200</v>
      </c>
      <c r="C52" s="180">
        <f>SUM(C53,C55:C59)</f>
        <v>0</v>
      </c>
      <c r="D52" s="180">
        <f>SUM(D53,D55:D59)</f>
        <v>0</v>
      </c>
      <c r="E52" s="180">
        <f>SUM(E53,E55:E59)</f>
        <v>0</v>
      </c>
      <c r="F52" s="180">
        <f>SUM(F53,F55:F59)</f>
        <v>0</v>
      </c>
      <c r="G52" s="214">
        <f aca="true" t="shared" si="4" ref="G52:G70">F52-E52</f>
        <v>0</v>
      </c>
      <c r="H52" s="227" t="e">
        <f aca="true" t="shared" si="5" ref="H52:H70">(F52/E52)*100</f>
        <v>#DIV/0!</v>
      </c>
    </row>
    <row r="53" spans="1:8" ht="18" customHeight="1">
      <c r="A53" s="17" t="s">
        <v>378</v>
      </c>
      <c r="B53" s="55">
        <v>3210</v>
      </c>
      <c r="C53" s="21"/>
      <c r="D53" s="21"/>
      <c r="E53" s="21"/>
      <c r="F53" s="21"/>
      <c r="G53" s="216">
        <f t="shared" si="4"/>
        <v>0</v>
      </c>
      <c r="H53" s="230" t="e">
        <f t="shared" si="5"/>
        <v>#DIV/0!</v>
      </c>
    </row>
    <row r="54" spans="1:8" ht="18" customHeight="1">
      <c r="A54" s="17" t="s">
        <v>379</v>
      </c>
      <c r="B54" s="55">
        <v>3215</v>
      </c>
      <c r="C54" s="21"/>
      <c r="D54" s="21"/>
      <c r="E54" s="21"/>
      <c r="F54" s="21"/>
      <c r="G54" s="216">
        <f t="shared" si="4"/>
        <v>0</v>
      </c>
      <c r="H54" s="230" t="e">
        <f t="shared" si="5"/>
        <v>#DIV/0!</v>
      </c>
    </row>
    <row r="55" spans="1:8" ht="18" customHeight="1">
      <c r="A55" s="17" t="s">
        <v>380</v>
      </c>
      <c r="B55" s="55">
        <v>3220</v>
      </c>
      <c r="C55" s="21"/>
      <c r="D55" s="21"/>
      <c r="E55" s="21"/>
      <c r="F55" s="21"/>
      <c r="G55" s="216">
        <f t="shared" si="4"/>
        <v>0</v>
      </c>
      <c r="H55" s="230" t="e">
        <f t="shared" si="5"/>
        <v>#DIV/0!</v>
      </c>
    </row>
    <row r="56" spans="1:8" ht="18" customHeight="1">
      <c r="A56" s="17" t="s">
        <v>381</v>
      </c>
      <c r="B56" s="55">
        <v>3225</v>
      </c>
      <c r="C56" s="21"/>
      <c r="D56" s="21"/>
      <c r="E56" s="21"/>
      <c r="F56" s="21"/>
      <c r="G56" s="216">
        <f t="shared" si="4"/>
        <v>0</v>
      </c>
      <c r="H56" s="230" t="e">
        <f t="shared" si="5"/>
        <v>#DIV/0!</v>
      </c>
    </row>
    <row r="57" spans="1:8" ht="18" customHeight="1">
      <c r="A57" s="17" t="s">
        <v>382</v>
      </c>
      <c r="B57" s="55">
        <v>3230</v>
      </c>
      <c r="C57" s="21"/>
      <c r="D57" s="21"/>
      <c r="E57" s="21"/>
      <c r="F57" s="21"/>
      <c r="G57" s="216">
        <f t="shared" si="4"/>
        <v>0</v>
      </c>
      <c r="H57" s="230" t="e">
        <f t="shared" si="5"/>
        <v>#DIV/0!</v>
      </c>
    </row>
    <row r="58" spans="1:8" ht="18" customHeight="1">
      <c r="A58" s="17" t="s">
        <v>383</v>
      </c>
      <c r="B58" s="55">
        <v>3235</v>
      </c>
      <c r="C58" s="21"/>
      <c r="D58" s="21"/>
      <c r="E58" s="21"/>
      <c r="F58" s="21"/>
      <c r="G58" s="216">
        <f t="shared" si="4"/>
        <v>0</v>
      </c>
      <c r="H58" s="230" t="e">
        <f t="shared" si="5"/>
        <v>#DIV/0!</v>
      </c>
    </row>
    <row r="59" spans="1:8" ht="18" customHeight="1">
      <c r="A59" s="17" t="s">
        <v>384</v>
      </c>
      <c r="B59" s="55">
        <v>3240</v>
      </c>
      <c r="C59" s="21"/>
      <c r="D59" s="21"/>
      <c r="E59" s="21"/>
      <c r="F59" s="21"/>
      <c r="G59" s="216">
        <f t="shared" si="4"/>
        <v>0</v>
      </c>
      <c r="H59" s="230" t="e">
        <f t="shared" si="5"/>
        <v>#DIV/0!</v>
      </c>
    </row>
    <row r="60" spans="1:8" ht="19.5" customHeight="1">
      <c r="A60" s="146" t="s">
        <v>385</v>
      </c>
      <c r="B60" s="89">
        <v>3255</v>
      </c>
      <c r="C60" s="180">
        <f>SUM(C61,C63,C68,C69)</f>
        <v>0</v>
      </c>
      <c r="D60" s="180">
        <f>SUM(D61,D63,D68,D69)</f>
        <v>0</v>
      </c>
      <c r="E60" s="180">
        <f>SUM(E61,E63,E68,E69)</f>
        <v>0</v>
      </c>
      <c r="F60" s="180">
        <f>SUM(F61,F63,F68,F69)</f>
        <v>0</v>
      </c>
      <c r="G60" s="214">
        <f t="shared" si="4"/>
        <v>0</v>
      </c>
      <c r="H60" s="227" t="e">
        <f t="shared" si="5"/>
        <v>#DIV/0!</v>
      </c>
    </row>
    <row r="61" spans="1:8" ht="18" customHeight="1">
      <c r="A61" s="17" t="s">
        <v>386</v>
      </c>
      <c r="B61" s="55">
        <v>3260</v>
      </c>
      <c r="C61" s="21" t="s">
        <v>256</v>
      </c>
      <c r="D61" s="21" t="s">
        <v>256</v>
      </c>
      <c r="E61" s="21" t="s">
        <v>256</v>
      </c>
      <c r="F61" s="21" t="s">
        <v>256</v>
      </c>
      <c r="G61" s="216" t="e">
        <f t="shared" si="4"/>
        <v>#VALUE!</v>
      </c>
      <c r="H61" s="230" t="e">
        <f t="shared" si="5"/>
        <v>#VALUE!</v>
      </c>
    </row>
    <row r="62" spans="1:8" ht="18" customHeight="1">
      <c r="A62" s="17" t="s">
        <v>387</v>
      </c>
      <c r="B62" s="55">
        <v>3265</v>
      </c>
      <c r="C62" s="21" t="s">
        <v>256</v>
      </c>
      <c r="D62" s="21" t="s">
        <v>256</v>
      </c>
      <c r="E62" s="21" t="s">
        <v>256</v>
      </c>
      <c r="F62" s="21" t="s">
        <v>256</v>
      </c>
      <c r="G62" s="216" t="e">
        <f t="shared" si="4"/>
        <v>#VALUE!</v>
      </c>
      <c r="H62" s="230" t="e">
        <f t="shared" si="5"/>
        <v>#VALUE!</v>
      </c>
    </row>
    <row r="63" spans="1:8" ht="18" customHeight="1">
      <c r="A63" s="17" t="s">
        <v>388</v>
      </c>
      <c r="B63" s="55">
        <v>3270</v>
      </c>
      <c r="C63" s="21" t="s">
        <v>256</v>
      </c>
      <c r="D63" s="21" t="s">
        <v>256</v>
      </c>
      <c r="E63" s="21" t="s">
        <v>256</v>
      </c>
      <c r="F63" s="21" t="s">
        <v>256</v>
      </c>
      <c r="G63" s="216" t="e">
        <f t="shared" si="4"/>
        <v>#VALUE!</v>
      </c>
      <c r="H63" s="230" t="e">
        <f t="shared" si="5"/>
        <v>#VALUE!</v>
      </c>
    </row>
    <row r="64" spans="1:8" ht="18" customHeight="1">
      <c r="A64" s="17" t="s">
        <v>389</v>
      </c>
      <c r="B64" s="55">
        <v>3271</v>
      </c>
      <c r="C64" s="21" t="s">
        <v>256</v>
      </c>
      <c r="D64" s="21" t="s">
        <v>256</v>
      </c>
      <c r="E64" s="21" t="s">
        <v>256</v>
      </c>
      <c r="F64" s="21" t="s">
        <v>256</v>
      </c>
      <c r="G64" s="216" t="e">
        <f t="shared" si="4"/>
        <v>#VALUE!</v>
      </c>
      <c r="H64" s="230" t="e">
        <f t="shared" si="5"/>
        <v>#VALUE!</v>
      </c>
    </row>
    <row r="65" spans="1:8" ht="18" customHeight="1">
      <c r="A65" s="17" t="s">
        <v>390</v>
      </c>
      <c r="B65" s="55">
        <v>3272</v>
      </c>
      <c r="C65" s="21" t="s">
        <v>256</v>
      </c>
      <c r="D65" s="21" t="s">
        <v>256</v>
      </c>
      <c r="E65" s="21" t="s">
        <v>256</v>
      </c>
      <c r="F65" s="21" t="s">
        <v>256</v>
      </c>
      <c r="G65" s="216" t="e">
        <f t="shared" si="4"/>
        <v>#VALUE!</v>
      </c>
      <c r="H65" s="230" t="e">
        <f t="shared" si="5"/>
        <v>#VALUE!</v>
      </c>
    </row>
    <row r="66" spans="1:8" ht="18" customHeight="1">
      <c r="A66" s="17" t="s">
        <v>391</v>
      </c>
      <c r="B66" s="55">
        <v>3273</v>
      </c>
      <c r="C66" s="21" t="s">
        <v>256</v>
      </c>
      <c r="D66" s="21" t="s">
        <v>256</v>
      </c>
      <c r="E66" s="21" t="s">
        <v>256</v>
      </c>
      <c r="F66" s="21" t="s">
        <v>256</v>
      </c>
      <c r="G66" s="216" t="e">
        <f t="shared" si="4"/>
        <v>#VALUE!</v>
      </c>
      <c r="H66" s="230" t="e">
        <f t="shared" si="5"/>
        <v>#VALUE!</v>
      </c>
    </row>
    <row r="67" spans="1:8" ht="18" customHeight="1">
      <c r="A67" s="17" t="s">
        <v>392</v>
      </c>
      <c r="B67" s="55">
        <v>3274</v>
      </c>
      <c r="C67" s="21" t="s">
        <v>256</v>
      </c>
      <c r="D67" s="21" t="s">
        <v>256</v>
      </c>
      <c r="E67" s="21" t="s">
        <v>256</v>
      </c>
      <c r="F67" s="21" t="s">
        <v>256</v>
      </c>
      <c r="G67" s="216" t="e">
        <f t="shared" si="4"/>
        <v>#VALUE!</v>
      </c>
      <c r="H67" s="230" t="e">
        <f t="shared" si="5"/>
        <v>#VALUE!</v>
      </c>
    </row>
    <row r="68" spans="1:8" ht="18" customHeight="1">
      <c r="A68" s="17" t="s">
        <v>393</v>
      </c>
      <c r="B68" s="55">
        <v>3280</v>
      </c>
      <c r="C68" s="21" t="s">
        <v>256</v>
      </c>
      <c r="D68" s="21" t="s">
        <v>256</v>
      </c>
      <c r="E68" s="21" t="s">
        <v>256</v>
      </c>
      <c r="F68" s="21" t="s">
        <v>256</v>
      </c>
      <c r="G68" s="216" t="e">
        <f t="shared" si="4"/>
        <v>#VALUE!</v>
      </c>
      <c r="H68" s="230" t="e">
        <f t="shared" si="5"/>
        <v>#VALUE!</v>
      </c>
    </row>
    <row r="69" spans="1:8" ht="18" customHeight="1">
      <c r="A69" s="17" t="s">
        <v>394</v>
      </c>
      <c r="B69" s="55">
        <v>3290</v>
      </c>
      <c r="C69" s="21" t="s">
        <v>256</v>
      </c>
      <c r="D69" s="21" t="s">
        <v>256</v>
      </c>
      <c r="E69" s="21" t="s">
        <v>256</v>
      </c>
      <c r="F69" s="21" t="s">
        <v>256</v>
      </c>
      <c r="G69" s="216" t="e">
        <f t="shared" si="4"/>
        <v>#VALUE!</v>
      </c>
      <c r="H69" s="230" t="e">
        <f t="shared" si="5"/>
        <v>#VALUE!</v>
      </c>
    </row>
    <row r="70" spans="1:8" ht="19.5" customHeight="1">
      <c r="A70" s="237" t="s">
        <v>395</v>
      </c>
      <c r="B70" s="238">
        <v>3295</v>
      </c>
      <c r="C70" s="239">
        <f>SUM(C52,C60)</f>
        <v>0</v>
      </c>
      <c r="D70" s="239">
        <f>SUM(D52,D60)</f>
        <v>0</v>
      </c>
      <c r="E70" s="239">
        <f>SUM(E52,E60)</f>
        <v>0</v>
      </c>
      <c r="F70" s="239">
        <f>SUM(F52,F60)</f>
        <v>0</v>
      </c>
      <c r="G70" s="240">
        <f t="shared" si="4"/>
        <v>0</v>
      </c>
      <c r="H70" s="241" t="e">
        <f t="shared" si="5"/>
        <v>#DIV/0!</v>
      </c>
    </row>
    <row r="71" spans="1:8" ht="19.5" customHeight="1">
      <c r="A71" s="222" t="s">
        <v>396</v>
      </c>
      <c r="B71" s="223"/>
      <c r="C71" s="223"/>
      <c r="D71" s="223"/>
      <c r="E71" s="223"/>
      <c r="F71" s="223"/>
      <c r="G71" s="242"/>
      <c r="H71" s="243"/>
    </row>
    <row r="72" spans="1:8" ht="19.5" customHeight="1">
      <c r="A72" s="225" t="s">
        <v>397</v>
      </c>
      <c r="B72" s="226">
        <v>3300</v>
      </c>
      <c r="C72" s="244">
        <f>SUM(C73,C74,C78)</f>
        <v>0</v>
      </c>
      <c r="D72" s="244">
        <f>SUM(D73,D74,D78)</f>
        <v>0</v>
      </c>
      <c r="E72" s="244">
        <f>SUM(E73,E74,E78)</f>
        <v>0</v>
      </c>
      <c r="F72" s="244">
        <f>SUM(F73,F74,F78)</f>
        <v>0</v>
      </c>
      <c r="G72" s="245">
        <f aca="true" t="shared" si="6" ref="G72:G93">F72-E72</f>
        <v>0</v>
      </c>
      <c r="H72" s="246" t="e">
        <f aca="true" t="shared" si="7" ref="H72:H93">(F72/E72)*100</f>
        <v>#DIV/0!</v>
      </c>
    </row>
    <row r="73" spans="1:8" ht="18" customHeight="1">
      <c r="A73" s="17" t="s">
        <v>398</v>
      </c>
      <c r="B73" s="55">
        <v>3305</v>
      </c>
      <c r="C73" s="21"/>
      <c r="D73" s="21"/>
      <c r="E73" s="21"/>
      <c r="F73" s="21"/>
      <c r="G73" s="216">
        <f t="shared" si="6"/>
        <v>0</v>
      </c>
      <c r="H73" s="230" t="e">
        <f t="shared" si="7"/>
        <v>#DIV/0!</v>
      </c>
    </row>
    <row r="74" spans="1:8" ht="18" customHeight="1">
      <c r="A74" s="17" t="s">
        <v>399</v>
      </c>
      <c r="B74" s="55">
        <v>3310</v>
      </c>
      <c r="C74" s="232">
        <f>SUM(C75:C77)</f>
        <v>0</v>
      </c>
      <c r="D74" s="232">
        <f>SUM(D75:D77)</f>
        <v>0</v>
      </c>
      <c r="E74" s="232">
        <f>SUM(E75:E77)</f>
        <v>0</v>
      </c>
      <c r="F74" s="232">
        <f>SUM(F75:F77)</f>
        <v>0</v>
      </c>
      <c r="G74" s="216">
        <f t="shared" si="6"/>
        <v>0</v>
      </c>
      <c r="H74" s="230" t="e">
        <f t="shared" si="7"/>
        <v>#DIV/0!</v>
      </c>
    </row>
    <row r="75" spans="1:8" ht="14.25" customHeight="1">
      <c r="A75" s="17" t="s">
        <v>342</v>
      </c>
      <c r="B75" s="55">
        <v>3311</v>
      </c>
      <c r="C75" s="21"/>
      <c r="D75" s="21"/>
      <c r="E75" s="21"/>
      <c r="F75" s="21"/>
      <c r="G75" s="216">
        <f t="shared" si="6"/>
        <v>0</v>
      </c>
      <c r="H75" s="230" t="e">
        <f t="shared" si="7"/>
        <v>#DIV/0!</v>
      </c>
    </row>
    <row r="76" spans="1:8" ht="14.25" customHeight="1">
      <c r="A76" s="17" t="s">
        <v>343</v>
      </c>
      <c r="B76" s="55">
        <v>3312</v>
      </c>
      <c r="C76" s="21"/>
      <c r="D76" s="21"/>
      <c r="E76" s="21"/>
      <c r="F76" s="21"/>
      <c r="G76" s="216">
        <f t="shared" si="6"/>
        <v>0</v>
      </c>
      <c r="H76" s="230" t="e">
        <f t="shared" si="7"/>
        <v>#DIV/0!</v>
      </c>
    </row>
    <row r="77" spans="1:8" ht="14.25" customHeight="1">
      <c r="A77" s="17" t="s">
        <v>344</v>
      </c>
      <c r="B77" s="55">
        <v>3313</v>
      </c>
      <c r="C77" s="21"/>
      <c r="D77" s="21"/>
      <c r="E77" s="21"/>
      <c r="F77" s="21"/>
      <c r="G77" s="216">
        <f t="shared" si="6"/>
        <v>0</v>
      </c>
      <c r="H77" s="230" t="e">
        <f t="shared" si="7"/>
        <v>#DIV/0!</v>
      </c>
    </row>
    <row r="78" spans="1:8" ht="14.25" customHeight="1">
      <c r="A78" s="17" t="s">
        <v>384</v>
      </c>
      <c r="B78" s="55">
        <v>3320</v>
      </c>
      <c r="C78" s="21"/>
      <c r="D78" s="21"/>
      <c r="E78" s="21"/>
      <c r="F78" s="21"/>
      <c r="G78" s="216">
        <f t="shared" si="6"/>
        <v>0</v>
      </c>
      <c r="H78" s="230" t="e">
        <f t="shared" si="7"/>
        <v>#DIV/0!</v>
      </c>
    </row>
    <row r="79" spans="1:8" ht="19.5" customHeight="1">
      <c r="A79" s="146" t="s">
        <v>400</v>
      </c>
      <c r="B79" s="89">
        <v>3330</v>
      </c>
      <c r="C79" s="180">
        <f>SUM(C80,C81,C85:C88)</f>
        <v>0</v>
      </c>
      <c r="D79" s="180">
        <f>SUM(D80,D81,D85:D88)</f>
        <v>0</v>
      </c>
      <c r="E79" s="180">
        <f>SUM(E80,E81,E85:E88)</f>
        <v>0</v>
      </c>
      <c r="F79" s="180">
        <f>SUM(F80,F81,F85:F88)</f>
        <v>0</v>
      </c>
      <c r="G79" s="214">
        <f t="shared" si="6"/>
        <v>0</v>
      </c>
      <c r="H79" s="227" t="e">
        <f t="shared" si="7"/>
        <v>#DIV/0!</v>
      </c>
    </row>
    <row r="80" spans="1:8" ht="18" customHeight="1">
      <c r="A80" s="17" t="s">
        <v>401</v>
      </c>
      <c r="B80" s="55">
        <v>3335</v>
      </c>
      <c r="C80" s="21" t="s">
        <v>256</v>
      </c>
      <c r="D80" s="21" t="s">
        <v>256</v>
      </c>
      <c r="E80" s="21" t="s">
        <v>256</v>
      </c>
      <c r="F80" s="21" t="s">
        <v>256</v>
      </c>
      <c r="G80" s="216" t="e">
        <f t="shared" si="6"/>
        <v>#VALUE!</v>
      </c>
      <c r="H80" s="230" t="e">
        <f t="shared" si="7"/>
        <v>#VALUE!</v>
      </c>
    </row>
    <row r="81" spans="1:8" ht="18" customHeight="1">
      <c r="A81" s="17" t="s">
        <v>402</v>
      </c>
      <c r="B81" s="55">
        <v>3340</v>
      </c>
      <c r="C81" s="232">
        <f>SUM(C82:C84)</f>
        <v>0</v>
      </c>
      <c r="D81" s="232">
        <f>SUM(D82:D84)</f>
        <v>0</v>
      </c>
      <c r="E81" s="232">
        <f>SUM(E82:E84)</f>
        <v>0</v>
      </c>
      <c r="F81" s="232">
        <f>SUM(F82:F84)</f>
        <v>0</v>
      </c>
      <c r="G81" s="216">
        <f t="shared" si="6"/>
        <v>0</v>
      </c>
      <c r="H81" s="230" t="e">
        <f t="shared" si="7"/>
        <v>#DIV/0!</v>
      </c>
    </row>
    <row r="82" spans="1:8" ht="18" customHeight="1">
      <c r="A82" s="17" t="s">
        <v>342</v>
      </c>
      <c r="B82" s="55">
        <v>3341</v>
      </c>
      <c r="C82" s="21" t="s">
        <v>256</v>
      </c>
      <c r="D82" s="21" t="s">
        <v>256</v>
      </c>
      <c r="E82" s="21" t="s">
        <v>256</v>
      </c>
      <c r="F82" s="21" t="s">
        <v>256</v>
      </c>
      <c r="G82" s="216" t="e">
        <f t="shared" si="6"/>
        <v>#VALUE!</v>
      </c>
      <c r="H82" s="230" t="e">
        <f t="shared" si="7"/>
        <v>#VALUE!</v>
      </c>
    </row>
    <row r="83" spans="1:8" ht="18" customHeight="1">
      <c r="A83" s="17" t="s">
        <v>343</v>
      </c>
      <c r="B83" s="55">
        <v>3342</v>
      </c>
      <c r="C83" s="21" t="s">
        <v>256</v>
      </c>
      <c r="D83" s="21" t="s">
        <v>256</v>
      </c>
      <c r="E83" s="21" t="s">
        <v>256</v>
      </c>
      <c r="F83" s="21" t="s">
        <v>256</v>
      </c>
      <c r="G83" s="216" t="e">
        <f t="shared" si="6"/>
        <v>#VALUE!</v>
      </c>
      <c r="H83" s="230" t="e">
        <f t="shared" si="7"/>
        <v>#VALUE!</v>
      </c>
    </row>
    <row r="84" spans="1:8" ht="18" customHeight="1">
      <c r="A84" s="17" t="s">
        <v>344</v>
      </c>
      <c r="B84" s="55">
        <v>3343</v>
      </c>
      <c r="C84" s="21" t="s">
        <v>256</v>
      </c>
      <c r="D84" s="21" t="s">
        <v>256</v>
      </c>
      <c r="E84" s="21" t="s">
        <v>256</v>
      </c>
      <c r="F84" s="21" t="s">
        <v>256</v>
      </c>
      <c r="G84" s="216" t="e">
        <f t="shared" si="6"/>
        <v>#VALUE!</v>
      </c>
      <c r="H84" s="230" t="e">
        <f t="shared" si="7"/>
        <v>#VALUE!</v>
      </c>
    </row>
    <row r="85" spans="1:8" ht="18" customHeight="1">
      <c r="A85" s="17" t="s">
        <v>403</v>
      </c>
      <c r="B85" s="55">
        <v>3350</v>
      </c>
      <c r="C85" s="21" t="s">
        <v>256</v>
      </c>
      <c r="D85" s="21" t="s">
        <v>256</v>
      </c>
      <c r="E85" s="21" t="s">
        <v>256</v>
      </c>
      <c r="F85" s="21" t="s">
        <v>256</v>
      </c>
      <c r="G85" s="216" t="e">
        <f t="shared" si="6"/>
        <v>#VALUE!</v>
      </c>
      <c r="H85" s="230" t="e">
        <f t="shared" si="7"/>
        <v>#VALUE!</v>
      </c>
    </row>
    <row r="86" spans="1:8" ht="21.75" customHeight="1">
      <c r="A86" s="17" t="s">
        <v>404</v>
      </c>
      <c r="B86" s="55">
        <v>3360</v>
      </c>
      <c r="C86" s="21" t="s">
        <v>256</v>
      </c>
      <c r="D86" s="21" t="s">
        <v>256</v>
      </c>
      <c r="E86" s="21" t="s">
        <v>256</v>
      </c>
      <c r="F86" s="21" t="s">
        <v>256</v>
      </c>
      <c r="G86" s="216" t="e">
        <f t="shared" si="6"/>
        <v>#VALUE!</v>
      </c>
      <c r="H86" s="230" t="e">
        <f t="shared" si="7"/>
        <v>#VALUE!</v>
      </c>
    </row>
    <row r="87" spans="1:8" ht="23.25" customHeight="1">
      <c r="A87" s="17" t="s">
        <v>405</v>
      </c>
      <c r="B87" s="55">
        <v>3370</v>
      </c>
      <c r="C87" s="21" t="s">
        <v>256</v>
      </c>
      <c r="D87" s="21" t="s">
        <v>256</v>
      </c>
      <c r="E87" s="21" t="s">
        <v>256</v>
      </c>
      <c r="F87" s="21" t="s">
        <v>256</v>
      </c>
      <c r="G87" s="216" t="e">
        <f t="shared" si="6"/>
        <v>#VALUE!</v>
      </c>
      <c r="H87" s="230" t="e">
        <f t="shared" si="7"/>
        <v>#VALUE!</v>
      </c>
    </row>
    <row r="88" spans="1:8" ht="18" customHeight="1">
      <c r="A88" s="17" t="s">
        <v>394</v>
      </c>
      <c r="B88" s="55">
        <v>3380</v>
      </c>
      <c r="C88" s="21" t="s">
        <v>256</v>
      </c>
      <c r="D88" s="21" t="s">
        <v>256</v>
      </c>
      <c r="E88" s="21" t="s">
        <v>256</v>
      </c>
      <c r="F88" s="21" t="s">
        <v>256</v>
      </c>
      <c r="G88" s="216" t="e">
        <f t="shared" si="6"/>
        <v>#VALUE!</v>
      </c>
      <c r="H88" s="230" t="e">
        <f t="shared" si="7"/>
        <v>#VALUE!</v>
      </c>
    </row>
    <row r="89" spans="1:8" ht="19.5" customHeight="1">
      <c r="A89" s="146" t="s">
        <v>406</v>
      </c>
      <c r="B89" s="89">
        <v>3395</v>
      </c>
      <c r="C89" s="180">
        <f>SUM(C72,C79)</f>
        <v>0</v>
      </c>
      <c r="D89" s="180">
        <f>SUM(D72,D79)</f>
        <v>0</v>
      </c>
      <c r="E89" s="180">
        <f>SUM(E72,E79)</f>
        <v>0</v>
      </c>
      <c r="F89" s="180">
        <f>SUM(F72,F79)</f>
        <v>0</v>
      </c>
      <c r="G89" s="214">
        <f t="shared" si="6"/>
        <v>0</v>
      </c>
      <c r="H89" s="227" t="e">
        <f t="shared" si="7"/>
        <v>#DIV/0!</v>
      </c>
    </row>
    <row r="90" spans="1:8" ht="19.5" customHeight="1">
      <c r="A90" s="146" t="s">
        <v>407</v>
      </c>
      <c r="B90" s="89">
        <v>3400</v>
      </c>
      <c r="C90" s="154">
        <f>SUM(C50,C70,C89)</f>
        <v>0</v>
      </c>
      <c r="D90" s="180">
        <f>SUM(D50,D70,D89)</f>
        <v>0</v>
      </c>
      <c r="E90" s="154">
        <f>SUM(E50,E70,E89)</f>
        <v>0</v>
      </c>
      <c r="F90" s="170">
        <f>SUM(F50,F70,F89)</f>
        <v>0</v>
      </c>
      <c r="G90" s="214">
        <f t="shared" si="6"/>
        <v>0</v>
      </c>
      <c r="H90" s="227" t="e">
        <f t="shared" si="7"/>
        <v>#DIV/0!</v>
      </c>
    </row>
    <row r="91" spans="1:8" ht="19.5" customHeight="1">
      <c r="A91" s="17" t="s">
        <v>408</v>
      </c>
      <c r="B91" s="55">
        <v>3405</v>
      </c>
      <c r="C91" s="21"/>
      <c r="D91" s="21"/>
      <c r="E91" s="21">
        <v>0</v>
      </c>
      <c r="F91" s="21"/>
      <c r="G91" s="216">
        <f t="shared" si="6"/>
        <v>0</v>
      </c>
      <c r="H91" s="230" t="e">
        <f t="shared" si="7"/>
        <v>#DIV/0!</v>
      </c>
    </row>
    <row r="92" spans="1:8" ht="19.5" customHeight="1">
      <c r="A92" s="247" t="s">
        <v>409</v>
      </c>
      <c r="B92" s="55">
        <v>3410</v>
      </c>
      <c r="C92" s="21"/>
      <c r="D92" s="21"/>
      <c r="E92" s="21"/>
      <c r="F92" s="21"/>
      <c r="G92" s="216">
        <f t="shared" si="6"/>
        <v>0</v>
      </c>
      <c r="H92" s="230" t="e">
        <f t="shared" si="7"/>
        <v>#DIV/0!</v>
      </c>
    </row>
    <row r="93" spans="1:8" ht="19.5" customHeight="1">
      <c r="A93" s="17" t="s">
        <v>410</v>
      </c>
      <c r="B93" s="55">
        <v>3415</v>
      </c>
      <c r="C93" s="248">
        <f>SUM(C91,C90,C92)</f>
        <v>0</v>
      </c>
      <c r="D93" s="248">
        <f>SUM(D91,D90,D92)</f>
        <v>0</v>
      </c>
      <c r="E93" s="249">
        <f>SUM(E91,E90,E92)</f>
        <v>0</v>
      </c>
      <c r="F93" s="140">
        <f>SUM(F91,F90,F92)</f>
        <v>0</v>
      </c>
      <c r="G93" s="216">
        <f t="shared" si="6"/>
        <v>0</v>
      </c>
      <c r="H93" s="230" t="e">
        <f t="shared" si="7"/>
        <v>#DIV/0!</v>
      </c>
    </row>
    <row r="94" spans="1:8" ht="15.75" customHeight="1">
      <c r="A94" s="126"/>
      <c r="B94" s="2"/>
      <c r="C94" s="128"/>
      <c r="D94" s="128"/>
      <c r="E94" s="128"/>
      <c r="F94" s="128"/>
      <c r="G94" s="128"/>
      <c r="H94" s="250"/>
    </row>
    <row r="95" spans="1:10" s="1" customFormat="1" ht="21.75" customHeight="1">
      <c r="A95" s="132" t="s">
        <v>142</v>
      </c>
      <c r="B95" s="292" t="s">
        <v>143</v>
      </c>
      <c r="C95" s="292"/>
      <c r="D95" s="292"/>
      <c r="E95" s="220"/>
      <c r="F95" s="293" t="s">
        <v>144</v>
      </c>
      <c r="G95" s="293"/>
      <c r="H95" s="293"/>
      <c r="I95" s="133"/>
      <c r="J95" s="133"/>
    </row>
    <row r="96" spans="1:10" ht="18.75" customHeight="1">
      <c r="A96" s="2" t="s">
        <v>145</v>
      </c>
      <c r="B96" s="294" t="s">
        <v>146</v>
      </c>
      <c r="C96" s="294"/>
      <c r="D96" s="294"/>
      <c r="E96" s="1"/>
      <c r="F96" s="295" t="s">
        <v>147</v>
      </c>
      <c r="G96" s="295"/>
      <c r="H96" s="295"/>
      <c r="I96" s="134"/>
      <c r="J96" s="134"/>
    </row>
  </sheetData>
  <sheetProtection selectLockedCells="1" selectUnlockedCells="1"/>
  <mergeCells count="10">
    <mergeCell ref="B95:D95"/>
    <mergeCell ref="F95:H95"/>
    <mergeCell ref="B96:D96"/>
    <mergeCell ref="F96:H96"/>
    <mergeCell ref="A1:H1"/>
    <mergeCell ref="A3:A4"/>
    <mergeCell ref="B3:B4"/>
    <mergeCell ref="C3:D3"/>
    <mergeCell ref="E3:H3"/>
    <mergeCell ref="D51:H51"/>
  </mergeCells>
  <printOptions/>
  <pageMargins left="0.7875" right="0" top="0.7868055555555555" bottom="0" header="0.19652777777777777" footer="0.5118055555555555"/>
  <pageSetup horizontalDpi="300" verticalDpi="300" orientation="landscape" paperSize="9" scale="52" r:id="rId1"/>
  <headerFooter alignWithMargins="0">
    <oddHeader>&amp;R&amp;"Times New Roman,Звичайний"&amp;14Продовження додатка 3
Таблиця 3</oddHead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S40"/>
  <sheetViews>
    <sheetView view="pageBreakPreview" zoomScaleNormal="52" zoomScaleSheetLayoutView="100" zoomScalePageLayoutView="0" workbookViewId="0" topLeftCell="A28">
      <selection activeCell="K15" sqref="K15"/>
    </sheetView>
  </sheetViews>
  <sheetFormatPr defaultColWidth="9.00390625" defaultRowHeight="12.75"/>
  <cols>
    <col min="1" max="1" width="50.75390625" style="1" customWidth="1"/>
    <col min="2" max="2" width="16.125" style="2" customWidth="1"/>
    <col min="3" max="8" width="15.125" style="2" customWidth="1"/>
    <col min="9" max="16" width="15.125" style="1" customWidth="1"/>
    <col min="17" max="17" width="15.75390625" style="1" customWidth="1"/>
    <col min="18" max="19" width="15.125" style="1" customWidth="1"/>
    <col min="20" max="20" width="13.625" style="1" customWidth="1"/>
    <col min="21" max="16384" width="9.125" style="1" customWidth="1"/>
  </cols>
  <sheetData>
    <row r="1" spans="1:15" ht="46.5" customHeight="1">
      <c r="A1" s="346" t="s">
        <v>411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8" ht="18.75">
      <c r="A2" s="347"/>
      <c r="B2" s="347"/>
      <c r="C2" s="347"/>
      <c r="D2" s="347"/>
      <c r="E2" s="347"/>
      <c r="F2" s="347"/>
      <c r="G2" s="347"/>
      <c r="H2" s="347"/>
    </row>
    <row r="3" spans="1:19" ht="57" customHeight="1">
      <c r="A3" s="319" t="s">
        <v>38</v>
      </c>
      <c r="B3" s="319"/>
      <c r="C3" s="319"/>
      <c r="D3" s="319"/>
      <c r="E3" s="319"/>
      <c r="F3" s="319"/>
      <c r="G3" s="21" t="s">
        <v>39</v>
      </c>
      <c r="H3" s="332" t="s">
        <v>40</v>
      </c>
      <c r="I3" s="332"/>
      <c r="J3" s="332"/>
      <c r="K3" s="332"/>
      <c r="L3" s="331" t="s">
        <v>412</v>
      </c>
      <c r="M3" s="331"/>
      <c r="N3" s="331"/>
      <c r="O3" s="331"/>
      <c r="P3" s="331"/>
      <c r="Q3" s="331"/>
      <c r="R3" s="331"/>
      <c r="S3" s="331"/>
    </row>
    <row r="4" spans="1:19" ht="56.25" customHeight="1">
      <c r="A4" s="319"/>
      <c r="B4" s="319"/>
      <c r="C4" s="319"/>
      <c r="D4" s="319"/>
      <c r="E4" s="319"/>
      <c r="F4" s="319"/>
      <c r="G4" s="21"/>
      <c r="H4" s="320" t="s">
        <v>42</v>
      </c>
      <c r="I4" s="320"/>
      <c r="J4" s="320" t="s">
        <v>43</v>
      </c>
      <c r="K4" s="320"/>
      <c r="L4" s="320" t="s">
        <v>44</v>
      </c>
      <c r="M4" s="320"/>
      <c r="N4" s="320" t="s">
        <v>45</v>
      </c>
      <c r="O4" s="320"/>
      <c r="P4" s="319" t="s">
        <v>46</v>
      </c>
      <c r="Q4" s="319"/>
      <c r="R4" s="319" t="s">
        <v>47</v>
      </c>
      <c r="S4" s="319"/>
    </row>
    <row r="5" spans="1:19" ht="19.5" customHeight="1">
      <c r="A5" s="319">
        <v>1</v>
      </c>
      <c r="B5" s="319"/>
      <c r="C5" s="319"/>
      <c r="D5" s="319"/>
      <c r="E5" s="319"/>
      <c r="F5" s="319"/>
      <c r="G5" s="21">
        <v>2</v>
      </c>
      <c r="H5" s="320"/>
      <c r="I5" s="320"/>
      <c r="J5" s="320"/>
      <c r="K5" s="320"/>
      <c r="L5" s="320">
        <v>5</v>
      </c>
      <c r="M5" s="320">
        <v>5</v>
      </c>
      <c r="N5" s="320">
        <v>6</v>
      </c>
      <c r="O5" s="320"/>
      <c r="P5" s="319">
        <v>7</v>
      </c>
      <c r="Q5" s="319"/>
      <c r="R5" s="319">
        <v>8</v>
      </c>
      <c r="S5" s="319"/>
    </row>
    <row r="6" spans="1:19" s="28" customFormat="1" ht="42" customHeight="1">
      <c r="A6" s="344" t="s">
        <v>62</v>
      </c>
      <c r="B6" s="344"/>
      <c r="C6" s="344"/>
      <c r="D6" s="344"/>
      <c r="E6" s="344"/>
      <c r="F6" s="344"/>
      <c r="G6" s="251">
        <v>4000</v>
      </c>
      <c r="H6" s="343">
        <f aca="true" t="shared" si="0" ref="H6:O6">SUM(H7:H12)</f>
        <v>420</v>
      </c>
      <c r="I6" s="343">
        <f t="shared" si="0"/>
        <v>0</v>
      </c>
      <c r="J6" s="343">
        <f t="shared" si="0"/>
        <v>7</v>
      </c>
      <c r="K6" s="343">
        <f t="shared" si="0"/>
        <v>0</v>
      </c>
      <c r="L6" s="343">
        <f t="shared" si="0"/>
        <v>540</v>
      </c>
      <c r="M6" s="343">
        <f t="shared" si="0"/>
        <v>0</v>
      </c>
      <c r="N6" s="343">
        <f t="shared" si="0"/>
        <v>5</v>
      </c>
      <c r="O6" s="343">
        <f t="shared" si="0"/>
        <v>0</v>
      </c>
      <c r="P6" s="345">
        <f aca="true" t="shared" si="1" ref="P6:P12">SUM(N6-L6)</f>
        <v>-535</v>
      </c>
      <c r="Q6" s="345">
        <f aca="true" t="shared" si="2" ref="Q6:Q12">SUM(B6,E6,G6,M6)</f>
        <v>4000</v>
      </c>
      <c r="R6" s="343">
        <f aca="true" t="shared" si="3" ref="R6:R12">(N6/L6)*100</f>
        <v>0.9259259259259258</v>
      </c>
      <c r="S6" s="343">
        <f aca="true" t="shared" si="4" ref="S6:S12">SUM(D6,G6,I6,O6)</f>
        <v>4000</v>
      </c>
    </row>
    <row r="7" spans="1:19" ht="42" customHeight="1">
      <c r="A7" s="338" t="s">
        <v>413</v>
      </c>
      <c r="B7" s="338"/>
      <c r="C7" s="338"/>
      <c r="D7" s="338"/>
      <c r="E7" s="338"/>
      <c r="F7" s="338"/>
      <c r="G7" s="252" t="s">
        <v>414</v>
      </c>
      <c r="H7" s="339"/>
      <c r="I7" s="339"/>
      <c r="J7" s="340"/>
      <c r="K7" s="340"/>
      <c r="L7" s="339"/>
      <c r="M7" s="339"/>
      <c r="N7" s="340"/>
      <c r="O7" s="340"/>
      <c r="P7" s="342">
        <f t="shared" si="1"/>
        <v>0</v>
      </c>
      <c r="Q7" s="342">
        <f t="shared" si="2"/>
        <v>0</v>
      </c>
      <c r="R7" s="342" t="e">
        <f t="shared" si="3"/>
        <v>#DIV/0!</v>
      </c>
      <c r="S7" s="342">
        <f t="shared" si="4"/>
        <v>0</v>
      </c>
    </row>
    <row r="8" spans="1:19" ht="42" customHeight="1">
      <c r="A8" s="338" t="s">
        <v>415</v>
      </c>
      <c r="B8" s="338"/>
      <c r="C8" s="338"/>
      <c r="D8" s="338"/>
      <c r="E8" s="338"/>
      <c r="F8" s="338"/>
      <c r="G8" s="252">
        <v>4020</v>
      </c>
      <c r="H8" s="339"/>
      <c r="I8" s="339"/>
      <c r="J8" s="340"/>
      <c r="K8" s="340"/>
      <c r="L8" s="339"/>
      <c r="M8" s="339"/>
      <c r="N8" s="340"/>
      <c r="O8" s="340"/>
      <c r="P8" s="342">
        <f t="shared" si="1"/>
        <v>0</v>
      </c>
      <c r="Q8" s="342">
        <f t="shared" si="2"/>
        <v>4020</v>
      </c>
      <c r="R8" s="342" t="e">
        <f t="shared" si="3"/>
        <v>#DIV/0!</v>
      </c>
      <c r="S8" s="342">
        <f t="shared" si="4"/>
        <v>4020</v>
      </c>
    </row>
    <row r="9" spans="1:19" ht="42" customHeight="1">
      <c r="A9" s="338" t="s">
        <v>416</v>
      </c>
      <c r="B9" s="338"/>
      <c r="C9" s="338"/>
      <c r="D9" s="338"/>
      <c r="E9" s="338"/>
      <c r="F9" s="338"/>
      <c r="G9" s="252">
        <v>4030</v>
      </c>
      <c r="H9" s="339">
        <v>2</v>
      </c>
      <c r="I9" s="339"/>
      <c r="J9" s="340">
        <v>7</v>
      </c>
      <c r="K9" s="340"/>
      <c r="L9" s="339">
        <v>80</v>
      </c>
      <c r="M9" s="339"/>
      <c r="N9" s="340">
        <v>5</v>
      </c>
      <c r="O9" s="340"/>
      <c r="P9" s="342">
        <f t="shared" si="1"/>
        <v>-75</v>
      </c>
      <c r="Q9" s="342">
        <f t="shared" si="2"/>
        <v>4030</v>
      </c>
      <c r="R9" s="342">
        <f t="shared" si="3"/>
        <v>6.25</v>
      </c>
      <c r="S9" s="342">
        <f t="shared" si="4"/>
        <v>4030</v>
      </c>
    </row>
    <row r="10" spans="1:19" ht="42" customHeight="1">
      <c r="A10" s="338" t="s">
        <v>417</v>
      </c>
      <c r="B10" s="338"/>
      <c r="C10" s="338"/>
      <c r="D10" s="338"/>
      <c r="E10" s="338"/>
      <c r="F10" s="338"/>
      <c r="G10" s="252">
        <v>4040</v>
      </c>
      <c r="H10" s="339"/>
      <c r="I10" s="339"/>
      <c r="J10" s="340"/>
      <c r="K10" s="340"/>
      <c r="L10" s="339"/>
      <c r="M10" s="339"/>
      <c r="N10" s="340"/>
      <c r="O10" s="340"/>
      <c r="P10" s="341">
        <f t="shared" si="1"/>
        <v>0</v>
      </c>
      <c r="Q10" s="341">
        <f t="shared" si="2"/>
        <v>4040</v>
      </c>
      <c r="R10" s="336" t="e">
        <f t="shared" si="3"/>
        <v>#DIV/0!</v>
      </c>
      <c r="S10" s="336">
        <f t="shared" si="4"/>
        <v>4040</v>
      </c>
    </row>
    <row r="11" spans="1:19" ht="42" customHeight="1">
      <c r="A11" s="338" t="s">
        <v>418</v>
      </c>
      <c r="B11" s="338"/>
      <c r="C11" s="338"/>
      <c r="D11" s="338"/>
      <c r="E11" s="338"/>
      <c r="F11" s="338"/>
      <c r="G11" s="252">
        <v>4050</v>
      </c>
      <c r="H11" s="339">
        <v>418</v>
      </c>
      <c r="I11" s="339"/>
      <c r="J11" s="340"/>
      <c r="K11" s="340"/>
      <c r="L11" s="339">
        <v>360</v>
      </c>
      <c r="M11" s="339"/>
      <c r="N11" s="340"/>
      <c r="O11" s="340"/>
      <c r="P11" s="341">
        <f t="shared" si="1"/>
        <v>-360</v>
      </c>
      <c r="Q11" s="341">
        <f t="shared" si="2"/>
        <v>4050</v>
      </c>
      <c r="R11" s="336">
        <f t="shared" si="3"/>
        <v>0</v>
      </c>
      <c r="S11" s="336">
        <f t="shared" si="4"/>
        <v>4050</v>
      </c>
    </row>
    <row r="12" spans="1:19" ht="42" customHeight="1">
      <c r="A12" s="338" t="s">
        <v>419</v>
      </c>
      <c r="B12" s="338"/>
      <c r="C12" s="338"/>
      <c r="D12" s="338"/>
      <c r="E12" s="338"/>
      <c r="F12" s="338"/>
      <c r="G12" s="252">
        <v>4060</v>
      </c>
      <c r="H12" s="339"/>
      <c r="I12" s="339"/>
      <c r="J12" s="340"/>
      <c r="K12" s="340"/>
      <c r="L12" s="339">
        <v>100</v>
      </c>
      <c r="M12" s="339"/>
      <c r="N12" s="340"/>
      <c r="O12" s="340"/>
      <c r="P12" s="341">
        <f t="shared" si="1"/>
        <v>-100</v>
      </c>
      <c r="Q12" s="341">
        <f t="shared" si="2"/>
        <v>4060</v>
      </c>
      <c r="R12" s="336">
        <f t="shared" si="3"/>
        <v>0</v>
      </c>
      <c r="S12" s="336">
        <f t="shared" si="4"/>
        <v>4060</v>
      </c>
    </row>
    <row r="13" spans="2:8" ht="18.75">
      <c r="B13" s="1"/>
      <c r="C13" s="1"/>
      <c r="D13" s="1"/>
      <c r="E13" s="1"/>
      <c r="F13" s="1"/>
      <c r="G13" s="1"/>
      <c r="H13" s="1"/>
    </row>
    <row r="14" spans="2:8" ht="18.75">
      <c r="B14" s="1"/>
      <c r="C14" s="1"/>
      <c r="D14" s="1"/>
      <c r="E14" s="1"/>
      <c r="F14" s="1"/>
      <c r="G14" s="1"/>
      <c r="H14" s="1"/>
    </row>
    <row r="15" spans="1:13" ht="18.75" customHeight="1">
      <c r="A15" s="337" t="s">
        <v>420</v>
      </c>
      <c r="B15" s="337"/>
      <c r="C15" s="292" t="s">
        <v>143</v>
      </c>
      <c r="D15" s="292"/>
      <c r="E15" s="292"/>
      <c r="F15" s="292"/>
      <c r="G15" s="292"/>
      <c r="H15" s="292"/>
      <c r="I15" s="292"/>
      <c r="J15" s="254"/>
      <c r="K15" s="293" t="s">
        <v>144</v>
      </c>
      <c r="L15" s="293"/>
      <c r="M15" s="293"/>
    </row>
    <row r="16" spans="1:13" ht="18.75" customHeight="1">
      <c r="A16" s="4" t="s">
        <v>421</v>
      </c>
      <c r="B16" s="4"/>
      <c r="C16" s="294" t="s">
        <v>422</v>
      </c>
      <c r="D16" s="294"/>
      <c r="E16" s="294"/>
      <c r="F16" s="294"/>
      <c r="G16" s="294"/>
      <c r="H16" s="294"/>
      <c r="I16" s="294"/>
      <c r="J16" s="20"/>
      <c r="K16" s="294" t="s">
        <v>147</v>
      </c>
      <c r="L16" s="294"/>
      <c r="M16" s="294"/>
    </row>
    <row r="17" spans="2:8" ht="18.75">
      <c r="B17" s="1"/>
      <c r="C17" s="1"/>
      <c r="D17" s="1"/>
      <c r="E17" s="1"/>
      <c r="F17" s="1"/>
      <c r="G17" s="1"/>
      <c r="H17" s="1"/>
    </row>
    <row r="18" spans="2:8" ht="18.75">
      <c r="B18" s="1"/>
      <c r="C18" s="1"/>
      <c r="D18" s="1"/>
      <c r="E18" s="1"/>
      <c r="F18" s="1"/>
      <c r="G18" s="1"/>
      <c r="H18" s="1"/>
    </row>
    <row r="19" spans="2:8" ht="18.75">
      <c r="B19" s="1"/>
      <c r="C19" s="1"/>
      <c r="D19" s="1"/>
      <c r="E19" s="1"/>
      <c r="F19" s="1"/>
      <c r="G19" s="1"/>
      <c r="H19" s="1"/>
    </row>
    <row r="20" spans="1:9" s="135" customFormat="1" ht="19.5" customHeight="1">
      <c r="A20" s="191"/>
      <c r="I20" s="1"/>
    </row>
    <row r="21" spans="1:13" ht="18.75" customHeight="1">
      <c r="A21" s="335" t="s">
        <v>423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</row>
    <row r="22" spans="1:13" ht="18.7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</row>
    <row r="23" ht="18.75">
      <c r="A23" s="18"/>
    </row>
    <row r="24" spans="1:19" ht="56.25" customHeight="1">
      <c r="A24" s="332" t="s">
        <v>424</v>
      </c>
      <c r="B24" s="308" t="s">
        <v>425</v>
      </c>
      <c r="C24" s="308"/>
      <c r="D24" s="308"/>
      <c r="E24" s="320" t="s">
        <v>426</v>
      </c>
      <c r="F24" s="320"/>
      <c r="G24" s="319" t="s">
        <v>427</v>
      </c>
      <c r="H24" s="319"/>
      <c r="I24" s="319"/>
      <c r="J24" s="319"/>
      <c r="K24" s="319"/>
      <c r="L24" s="319"/>
      <c r="M24" s="319"/>
      <c r="N24" s="319"/>
      <c r="O24" s="319"/>
      <c r="P24" s="319"/>
      <c r="Q24" s="308" t="s">
        <v>428</v>
      </c>
      <c r="R24" s="308"/>
      <c r="S24" s="308"/>
    </row>
    <row r="25" spans="1:19" ht="67.5" customHeight="1">
      <c r="A25" s="332"/>
      <c r="B25" s="320" t="s">
        <v>287</v>
      </c>
      <c r="C25" s="320" t="s">
        <v>429</v>
      </c>
      <c r="D25" s="320"/>
      <c r="E25" s="320" t="s">
        <v>430</v>
      </c>
      <c r="F25" s="320" t="s">
        <v>45</v>
      </c>
      <c r="G25" s="320" t="s">
        <v>431</v>
      </c>
      <c r="H25" s="320"/>
      <c r="I25" s="320" t="s">
        <v>432</v>
      </c>
      <c r="J25" s="320"/>
      <c r="K25" s="320" t="s">
        <v>433</v>
      </c>
      <c r="L25" s="320"/>
      <c r="M25" s="320" t="s">
        <v>434</v>
      </c>
      <c r="N25" s="320"/>
      <c r="O25" s="320" t="s">
        <v>435</v>
      </c>
      <c r="P25" s="320"/>
      <c r="Q25" s="320" t="s">
        <v>287</v>
      </c>
      <c r="R25" s="320" t="s">
        <v>429</v>
      </c>
      <c r="S25" s="320"/>
    </row>
    <row r="26" spans="1:19" ht="67.5" customHeight="1">
      <c r="A26" s="332"/>
      <c r="B26" s="320"/>
      <c r="C26" s="21" t="s">
        <v>431</v>
      </c>
      <c r="D26" s="21" t="s">
        <v>436</v>
      </c>
      <c r="E26" s="320"/>
      <c r="F26" s="320"/>
      <c r="G26" s="55" t="s">
        <v>430</v>
      </c>
      <c r="H26" s="55" t="s">
        <v>45</v>
      </c>
      <c r="I26" s="55" t="s">
        <v>430</v>
      </c>
      <c r="J26" s="55" t="s">
        <v>45</v>
      </c>
      <c r="K26" s="55" t="s">
        <v>430</v>
      </c>
      <c r="L26" s="55" t="s">
        <v>45</v>
      </c>
      <c r="M26" s="55" t="s">
        <v>430</v>
      </c>
      <c r="N26" s="55" t="s">
        <v>45</v>
      </c>
      <c r="O26" s="55" t="s">
        <v>430</v>
      </c>
      <c r="P26" s="55" t="s">
        <v>45</v>
      </c>
      <c r="Q26" s="320"/>
      <c r="R26" s="21" t="s">
        <v>431</v>
      </c>
      <c r="S26" s="21" t="s">
        <v>436</v>
      </c>
    </row>
    <row r="27" spans="1:19" ht="37.5">
      <c r="A27" s="16" t="s">
        <v>437</v>
      </c>
      <c r="B27" s="42">
        <f aca="true" t="shared" si="5" ref="B27:B35">SUM(C27,D27)</f>
        <v>0</v>
      </c>
      <c r="C27" s="256"/>
      <c r="D27" s="256"/>
      <c r="E27" s="256"/>
      <c r="F27" s="256"/>
      <c r="G27" s="56" t="s">
        <v>256</v>
      </c>
      <c r="H27" s="56" t="s">
        <v>256</v>
      </c>
      <c r="I27" s="257"/>
      <c r="J27" s="257"/>
      <c r="K27" s="56" t="s">
        <v>256</v>
      </c>
      <c r="L27" s="56" t="s">
        <v>256</v>
      </c>
      <c r="M27" s="257"/>
      <c r="N27" s="257"/>
      <c r="O27" s="257"/>
      <c r="P27" s="257"/>
      <c r="Q27" s="42">
        <f aca="true" t="shared" si="6" ref="Q27:Q35">SUM(R27,S27)</f>
        <v>0</v>
      </c>
      <c r="R27" s="42">
        <f aca="true" t="shared" si="7" ref="R27:R35">SUM(C27,F27,H27,N27)</f>
        <v>0</v>
      </c>
      <c r="S27" s="42">
        <f aca="true" t="shared" si="8" ref="S27:S35">SUM(D27,J27,L27,P27)</f>
        <v>0</v>
      </c>
    </row>
    <row r="28" spans="1:19" ht="18.75">
      <c r="A28" s="16"/>
      <c r="B28" s="258">
        <f t="shared" si="5"/>
        <v>0</v>
      </c>
      <c r="C28" s="256"/>
      <c r="D28" s="256"/>
      <c r="E28" s="256"/>
      <c r="F28" s="256"/>
      <c r="G28" s="56" t="s">
        <v>256</v>
      </c>
      <c r="H28" s="56" t="s">
        <v>256</v>
      </c>
      <c r="I28" s="257"/>
      <c r="J28" s="257"/>
      <c r="K28" s="56" t="s">
        <v>256</v>
      </c>
      <c r="L28" s="56" t="s">
        <v>256</v>
      </c>
      <c r="M28" s="257"/>
      <c r="N28" s="257"/>
      <c r="O28" s="257"/>
      <c r="P28" s="257"/>
      <c r="Q28" s="258">
        <f t="shared" si="6"/>
        <v>0</v>
      </c>
      <c r="R28" s="258">
        <f t="shared" si="7"/>
        <v>0</v>
      </c>
      <c r="S28" s="258">
        <f t="shared" si="8"/>
        <v>0</v>
      </c>
    </row>
    <row r="29" spans="1:19" ht="18.75">
      <c r="A29" s="16"/>
      <c r="B29" s="258">
        <f t="shared" si="5"/>
        <v>0</v>
      </c>
      <c r="C29" s="256"/>
      <c r="D29" s="256"/>
      <c r="E29" s="256"/>
      <c r="F29" s="256"/>
      <c r="G29" s="56" t="s">
        <v>256</v>
      </c>
      <c r="H29" s="56" t="s">
        <v>256</v>
      </c>
      <c r="I29" s="257"/>
      <c r="J29" s="257"/>
      <c r="K29" s="56" t="s">
        <v>256</v>
      </c>
      <c r="L29" s="56" t="s">
        <v>256</v>
      </c>
      <c r="M29" s="257"/>
      <c r="N29" s="257"/>
      <c r="O29" s="257"/>
      <c r="P29" s="257"/>
      <c r="Q29" s="258">
        <f t="shared" si="6"/>
        <v>0</v>
      </c>
      <c r="R29" s="258">
        <f t="shared" si="7"/>
        <v>0</v>
      </c>
      <c r="S29" s="258">
        <f t="shared" si="8"/>
        <v>0</v>
      </c>
    </row>
    <row r="30" spans="1:19" ht="37.5">
      <c r="A30" s="16" t="s">
        <v>438</v>
      </c>
      <c r="B30" s="42">
        <f t="shared" si="5"/>
        <v>0</v>
      </c>
      <c r="C30" s="256"/>
      <c r="D30" s="256"/>
      <c r="E30" s="256"/>
      <c r="F30" s="256"/>
      <c r="G30" s="56" t="s">
        <v>256</v>
      </c>
      <c r="H30" s="56" t="s">
        <v>256</v>
      </c>
      <c r="I30" s="257"/>
      <c r="J30" s="257"/>
      <c r="K30" s="56" t="s">
        <v>256</v>
      </c>
      <c r="L30" s="56" t="s">
        <v>256</v>
      </c>
      <c r="M30" s="257"/>
      <c r="N30" s="257"/>
      <c r="O30" s="257"/>
      <c r="P30" s="257"/>
      <c r="Q30" s="42">
        <f t="shared" si="6"/>
        <v>0</v>
      </c>
      <c r="R30" s="42">
        <f t="shared" si="7"/>
        <v>0</v>
      </c>
      <c r="S30" s="42">
        <f t="shared" si="8"/>
        <v>0</v>
      </c>
    </row>
    <row r="31" spans="1:19" ht="18.75">
      <c r="A31" s="16"/>
      <c r="B31" s="258">
        <f t="shared" si="5"/>
        <v>0</v>
      </c>
      <c r="C31" s="256"/>
      <c r="D31" s="256"/>
      <c r="E31" s="256"/>
      <c r="F31" s="256"/>
      <c r="G31" s="56" t="s">
        <v>256</v>
      </c>
      <c r="H31" s="56" t="s">
        <v>256</v>
      </c>
      <c r="I31" s="257"/>
      <c r="J31" s="257"/>
      <c r="K31" s="56" t="s">
        <v>256</v>
      </c>
      <c r="L31" s="56" t="s">
        <v>256</v>
      </c>
      <c r="M31" s="257"/>
      <c r="N31" s="257"/>
      <c r="O31" s="257"/>
      <c r="P31" s="257"/>
      <c r="Q31" s="258">
        <f t="shared" si="6"/>
        <v>0</v>
      </c>
      <c r="R31" s="258">
        <f t="shared" si="7"/>
        <v>0</v>
      </c>
      <c r="S31" s="258">
        <f t="shared" si="8"/>
        <v>0</v>
      </c>
    </row>
    <row r="32" spans="1:19" ht="18.75">
      <c r="A32" s="16"/>
      <c r="B32" s="258">
        <f t="shared" si="5"/>
        <v>0</v>
      </c>
      <c r="C32" s="256"/>
      <c r="D32" s="256"/>
      <c r="E32" s="256"/>
      <c r="F32" s="256"/>
      <c r="G32" s="56" t="s">
        <v>256</v>
      </c>
      <c r="H32" s="56" t="s">
        <v>256</v>
      </c>
      <c r="I32" s="257"/>
      <c r="J32" s="257"/>
      <c r="K32" s="56" t="s">
        <v>256</v>
      </c>
      <c r="L32" s="56" t="s">
        <v>256</v>
      </c>
      <c r="M32" s="257"/>
      <c r="N32" s="257"/>
      <c r="O32" s="257"/>
      <c r="P32" s="257"/>
      <c r="Q32" s="258">
        <f t="shared" si="6"/>
        <v>0</v>
      </c>
      <c r="R32" s="258">
        <f t="shared" si="7"/>
        <v>0</v>
      </c>
      <c r="S32" s="258">
        <f t="shared" si="8"/>
        <v>0</v>
      </c>
    </row>
    <row r="33" spans="1:19" ht="37.5">
      <c r="A33" s="16" t="s">
        <v>439</v>
      </c>
      <c r="B33" s="42">
        <f t="shared" si="5"/>
        <v>0</v>
      </c>
      <c r="C33" s="256"/>
      <c r="D33" s="256"/>
      <c r="E33" s="256"/>
      <c r="F33" s="256"/>
      <c r="G33" s="56" t="s">
        <v>256</v>
      </c>
      <c r="H33" s="56" t="s">
        <v>256</v>
      </c>
      <c r="I33" s="257"/>
      <c r="J33" s="257"/>
      <c r="K33" s="56" t="s">
        <v>256</v>
      </c>
      <c r="L33" s="56" t="s">
        <v>256</v>
      </c>
      <c r="M33" s="257"/>
      <c r="N33" s="257"/>
      <c r="O33" s="257"/>
      <c r="P33" s="257"/>
      <c r="Q33" s="42">
        <f t="shared" si="6"/>
        <v>0</v>
      </c>
      <c r="R33" s="42">
        <f t="shared" si="7"/>
        <v>0</v>
      </c>
      <c r="S33" s="42">
        <f t="shared" si="8"/>
        <v>0</v>
      </c>
    </row>
    <row r="34" spans="1:19" ht="18.75">
      <c r="A34" s="16"/>
      <c r="B34" s="258">
        <f t="shared" si="5"/>
        <v>0</v>
      </c>
      <c r="C34" s="256"/>
      <c r="D34" s="256"/>
      <c r="E34" s="256"/>
      <c r="F34" s="256"/>
      <c r="G34" s="56" t="s">
        <v>256</v>
      </c>
      <c r="H34" s="56" t="s">
        <v>256</v>
      </c>
      <c r="I34" s="257"/>
      <c r="J34" s="257"/>
      <c r="K34" s="56" t="s">
        <v>256</v>
      </c>
      <c r="L34" s="56" t="s">
        <v>256</v>
      </c>
      <c r="M34" s="257"/>
      <c r="N34" s="257"/>
      <c r="O34" s="257"/>
      <c r="P34" s="257"/>
      <c r="Q34" s="258">
        <f t="shared" si="6"/>
        <v>0</v>
      </c>
      <c r="R34" s="258">
        <f t="shared" si="7"/>
        <v>0</v>
      </c>
      <c r="S34" s="258">
        <f t="shared" si="8"/>
        <v>0</v>
      </c>
    </row>
    <row r="35" spans="1:19" ht="18.75">
      <c r="A35" s="16"/>
      <c r="B35" s="258">
        <f t="shared" si="5"/>
        <v>0</v>
      </c>
      <c r="C35" s="256"/>
      <c r="D35" s="256"/>
      <c r="E35" s="256"/>
      <c r="F35" s="256"/>
      <c r="G35" s="56" t="s">
        <v>256</v>
      </c>
      <c r="H35" s="56" t="s">
        <v>256</v>
      </c>
      <c r="I35" s="257"/>
      <c r="J35" s="257"/>
      <c r="K35" s="56" t="s">
        <v>256</v>
      </c>
      <c r="L35" s="56" t="s">
        <v>256</v>
      </c>
      <c r="M35" s="257"/>
      <c r="N35" s="257"/>
      <c r="O35" s="257"/>
      <c r="P35" s="257"/>
      <c r="Q35" s="258">
        <f t="shared" si="6"/>
        <v>0</v>
      </c>
      <c r="R35" s="258">
        <f t="shared" si="7"/>
        <v>0</v>
      </c>
      <c r="S35" s="258">
        <f t="shared" si="8"/>
        <v>0</v>
      </c>
    </row>
    <row r="36" spans="1:19" ht="18.75">
      <c r="A36" s="16" t="s">
        <v>287</v>
      </c>
      <c r="B36" s="42">
        <f aca="true" t="shared" si="9" ref="B36:S36">SUM(B27,B30,B33)</f>
        <v>0</v>
      </c>
      <c r="C36" s="42">
        <f t="shared" si="9"/>
        <v>0</v>
      </c>
      <c r="D36" s="42">
        <f t="shared" si="9"/>
        <v>0</v>
      </c>
      <c r="E36" s="42">
        <f t="shared" si="9"/>
        <v>0</v>
      </c>
      <c r="F36" s="42">
        <f t="shared" si="9"/>
        <v>0</v>
      </c>
      <c r="G36" s="42">
        <f t="shared" si="9"/>
        <v>0</v>
      </c>
      <c r="H36" s="42">
        <f t="shared" si="9"/>
        <v>0</v>
      </c>
      <c r="I36" s="42">
        <f t="shared" si="9"/>
        <v>0</v>
      </c>
      <c r="J36" s="42">
        <f t="shared" si="9"/>
        <v>0</v>
      </c>
      <c r="K36" s="42">
        <f t="shared" si="9"/>
        <v>0</v>
      </c>
      <c r="L36" s="42">
        <f t="shared" si="9"/>
        <v>0</v>
      </c>
      <c r="M36" s="42">
        <f t="shared" si="9"/>
        <v>0</v>
      </c>
      <c r="N36" s="42">
        <f t="shared" si="9"/>
        <v>0</v>
      </c>
      <c r="O36" s="42">
        <f t="shared" si="9"/>
        <v>0</v>
      </c>
      <c r="P36" s="42">
        <f t="shared" si="9"/>
        <v>0</v>
      </c>
      <c r="Q36" s="42">
        <f t="shared" si="9"/>
        <v>0</v>
      </c>
      <c r="R36" s="42">
        <f t="shared" si="9"/>
        <v>0</v>
      </c>
      <c r="S36" s="42">
        <f t="shared" si="9"/>
        <v>0</v>
      </c>
    </row>
    <row r="37" ht="18.75">
      <c r="A37" s="18"/>
    </row>
    <row r="38" ht="18.75">
      <c r="A38" s="18"/>
    </row>
    <row r="39" spans="1:13" ht="18.75" customHeight="1">
      <c r="A39" s="132" t="s">
        <v>440</v>
      </c>
      <c r="C39" s="292" t="s">
        <v>143</v>
      </c>
      <c r="D39" s="292"/>
      <c r="E39" s="292"/>
      <c r="F39" s="292"/>
      <c r="G39" s="190"/>
      <c r="H39" s="293" t="s">
        <v>144</v>
      </c>
      <c r="I39" s="293"/>
      <c r="J39" s="293"/>
      <c r="K39" s="294"/>
      <c r="L39" s="294"/>
      <c r="M39" s="294"/>
    </row>
    <row r="40" spans="1:13" ht="18.75" customHeight="1">
      <c r="A40" s="2" t="s">
        <v>145</v>
      </c>
      <c r="C40" s="294" t="s">
        <v>146</v>
      </c>
      <c r="D40" s="294"/>
      <c r="E40" s="294"/>
      <c r="F40" s="294"/>
      <c r="G40" s="191"/>
      <c r="H40" s="312" t="s">
        <v>147</v>
      </c>
      <c r="I40" s="312"/>
      <c r="J40" s="312"/>
      <c r="K40" s="294"/>
      <c r="L40" s="294"/>
      <c r="M40" s="294"/>
    </row>
  </sheetData>
  <sheetProtection selectLockedCells="1" selectUnlockedCells="1"/>
  <mergeCells count="95">
    <mergeCell ref="A1:O1"/>
    <mergeCell ref="A2:H2"/>
    <mergeCell ref="A3:F4"/>
    <mergeCell ref="H3:K3"/>
    <mergeCell ref="L3:S3"/>
    <mergeCell ref="H4:I4"/>
    <mergeCell ref="J4:K4"/>
    <mergeCell ref="L4:M4"/>
    <mergeCell ref="N4:O4"/>
    <mergeCell ref="P4:Q4"/>
    <mergeCell ref="R4:S4"/>
    <mergeCell ref="A5:F5"/>
    <mergeCell ref="H5:I5"/>
    <mergeCell ref="J5:K5"/>
    <mergeCell ref="L5:M5"/>
    <mergeCell ref="N5:O5"/>
    <mergeCell ref="P5:Q5"/>
    <mergeCell ref="R5:S5"/>
    <mergeCell ref="P7:Q7"/>
    <mergeCell ref="R7:S7"/>
    <mergeCell ref="A6:F6"/>
    <mergeCell ref="H6:I6"/>
    <mergeCell ref="J6:K6"/>
    <mergeCell ref="L6:M6"/>
    <mergeCell ref="N6:O6"/>
    <mergeCell ref="P6:Q6"/>
    <mergeCell ref="J8:K8"/>
    <mergeCell ref="L8:M8"/>
    <mergeCell ref="N8:O8"/>
    <mergeCell ref="P8:Q8"/>
    <mergeCell ref="R6:S6"/>
    <mergeCell ref="A7:F7"/>
    <mergeCell ref="H7:I7"/>
    <mergeCell ref="J7:K7"/>
    <mergeCell ref="L7:M7"/>
    <mergeCell ref="N7:O7"/>
    <mergeCell ref="R8:S8"/>
    <mergeCell ref="A9:F9"/>
    <mergeCell ref="H9:I9"/>
    <mergeCell ref="J9:K9"/>
    <mergeCell ref="L9:M9"/>
    <mergeCell ref="N9:O9"/>
    <mergeCell ref="P9:Q9"/>
    <mergeCell ref="R9:S9"/>
    <mergeCell ref="A8:F8"/>
    <mergeCell ref="H8:I8"/>
    <mergeCell ref="A10:F10"/>
    <mergeCell ref="H10:I10"/>
    <mergeCell ref="J10:K10"/>
    <mergeCell ref="L10:M10"/>
    <mergeCell ref="N10:O10"/>
    <mergeCell ref="P10:Q10"/>
    <mergeCell ref="A11:F11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R10:S10"/>
    <mergeCell ref="R11:S11"/>
    <mergeCell ref="C25:D25"/>
    <mergeCell ref="E25:E26"/>
    <mergeCell ref="F25:F26"/>
    <mergeCell ref="R12:S12"/>
    <mergeCell ref="A15:B15"/>
    <mergeCell ref="C15:I15"/>
    <mergeCell ref="K15:M15"/>
    <mergeCell ref="C16:I16"/>
    <mergeCell ref="K16:M16"/>
    <mergeCell ref="A12:F12"/>
    <mergeCell ref="M25:N25"/>
    <mergeCell ref="O25:P25"/>
    <mergeCell ref="Q25:Q26"/>
    <mergeCell ref="A21:M21"/>
    <mergeCell ref="A24:A26"/>
    <mergeCell ref="B24:D24"/>
    <mergeCell ref="E24:F24"/>
    <mergeCell ref="G24:P24"/>
    <mergeCell ref="Q24:S24"/>
    <mergeCell ref="B25:B26"/>
    <mergeCell ref="R25:S25"/>
    <mergeCell ref="C39:F39"/>
    <mergeCell ref="H39:J39"/>
    <mergeCell ref="K39:M39"/>
    <mergeCell ref="C40:F40"/>
    <mergeCell ref="H40:J40"/>
    <mergeCell ref="K40:M40"/>
    <mergeCell ref="G25:H25"/>
    <mergeCell ref="I25:J25"/>
    <mergeCell ref="K25:L25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40" r:id="rId1"/>
  <headerFooter alignWithMargins="0">
    <oddHeader xml:space="preserve">&amp;R&amp;"Times New Roman,Звичайний"&amp;14Продовження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F40"/>
  <sheetViews>
    <sheetView view="pageBreakPreview" zoomScaleNormal="54" zoomScaleSheetLayoutView="100" zoomScalePageLayoutView="0" workbookViewId="0" topLeftCell="A1">
      <selection activeCell="T39" sqref="T39:V39"/>
    </sheetView>
  </sheetViews>
  <sheetFormatPr defaultColWidth="9.00390625" defaultRowHeight="12.75"/>
  <cols>
    <col min="1" max="1" width="7.875" style="135" customWidth="1"/>
    <col min="2" max="2" width="4.375" style="135" customWidth="1"/>
    <col min="3" max="3" width="25.25390625" style="135" customWidth="1"/>
    <col min="4" max="6" width="8.375" style="135" customWidth="1"/>
    <col min="7" max="7" width="10.00390625" style="135" customWidth="1"/>
    <col min="8" max="8" width="11.25390625" style="135" customWidth="1"/>
    <col min="9" max="9" width="10.25390625" style="135" customWidth="1"/>
    <col min="10" max="29" width="15.125" style="135" customWidth="1"/>
    <col min="30" max="16384" width="9.125" style="135" customWidth="1"/>
  </cols>
  <sheetData>
    <row r="1" spans="1:29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259"/>
      <c r="P1" s="259"/>
      <c r="Q1" s="259"/>
      <c r="R1" s="259"/>
      <c r="S1" s="259"/>
      <c r="AC1" s="259"/>
    </row>
    <row r="2" spans="1:29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59"/>
      <c r="P2" s="259"/>
      <c r="Q2" s="259"/>
      <c r="R2" s="259"/>
      <c r="S2" s="259"/>
      <c r="AC2" s="259"/>
    </row>
    <row r="3" s="136" customFormat="1" ht="18.75" customHeight="1">
      <c r="C3" s="136" t="s">
        <v>441</v>
      </c>
    </row>
    <row r="4" s="136" customFormat="1" ht="18.75" customHeight="1"/>
    <row r="5" spans="1:29" ht="18.75">
      <c r="A5" s="260"/>
      <c r="B5" s="260"/>
      <c r="C5" s="260"/>
      <c r="D5" s="260"/>
      <c r="E5" s="260"/>
      <c r="F5" s="260"/>
      <c r="G5" s="260"/>
      <c r="H5" s="260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0"/>
      <c r="W5" s="368"/>
      <c r="X5" s="368"/>
      <c r="Y5" s="368"/>
      <c r="AA5" s="369" t="s">
        <v>442</v>
      </c>
      <c r="AB5" s="369"/>
      <c r="AC5" s="369"/>
    </row>
    <row r="6" spans="1:29" ht="24.75" customHeight="1">
      <c r="A6" s="370" t="s">
        <v>443</v>
      </c>
      <c r="B6" s="371" t="s">
        <v>444</v>
      </c>
      <c r="C6" s="371"/>
      <c r="D6" s="371"/>
      <c r="E6" s="371"/>
      <c r="F6" s="371"/>
      <c r="G6" s="371"/>
      <c r="H6" s="371"/>
      <c r="I6" s="371"/>
      <c r="J6" s="366" t="s">
        <v>445</v>
      </c>
      <c r="K6" s="366"/>
      <c r="L6" s="366"/>
      <c r="M6" s="366"/>
      <c r="N6" s="366" t="s">
        <v>446</v>
      </c>
      <c r="O6" s="366"/>
      <c r="P6" s="366"/>
      <c r="Q6" s="366"/>
      <c r="R6" s="366" t="s">
        <v>447</v>
      </c>
      <c r="S6" s="366"/>
      <c r="T6" s="366"/>
      <c r="U6" s="366"/>
      <c r="V6" s="366" t="s">
        <v>448</v>
      </c>
      <c r="W6" s="366"/>
      <c r="X6" s="366"/>
      <c r="Y6" s="366"/>
      <c r="Z6" s="366" t="s">
        <v>287</v>
      </c>
      <c r="AA6" s="366"/>
      <c r="AB6" s="366"/>
      <c r="AC6" s="366"/>
    </row>
    <row r="7" spans="1:29" ht="24.75" customHeight="1">
      <c r="A7" s="370"/>
      <c r="B7" s="371"/>
      <c r="C7" s="371"/>
      <c r="D7" s="371"/>
      <c r="E7" s="371"/>
      <c r="F7" s="371"/>
      <c r="G7" s="371"/>
      <c r="H7" s="371"/>
      <c r="I7" s="371"/>
      <c r="J7" s="366" t="s">
        <v>430</v>
      </c>
      <c r="K7" s="366" t="s">
        <v>45</v>
      </c>
      <c r="L7" s="366" t="s">
        <v>46</v>
      </c>
      <c r="M7" s="366" t="s">
        <v>47</v>
      </c>
      <c r="N7" s="366" t="s">
        <v>430</v>
      </c>
      <c r="O7" s="366" t="s">
        <v>45</v>
      </c>
      <c r="P7" s="366" t="s">
        <v>46</v>
      </c>
      <c r="Q7" s="366" t="s">
        <v>47</v>
      </c>
      <c r="R7" s="366" t="s">
        <v>430</v>
      </c>
      <c r="S7" s="366" t="s">
        <v>45</v>
      </c>
      <c r="T7" s="366" t="s">
        <v>46</v>
      </c>
      <c r="U7" s="366" t="s">
        <v>47</v>
      </c>
      <c r="V7" s="366" t="s">
        <v>430</v>
      </c>
      <c r="W7" s="366" t="s">
        <v>45</v>
      </c>
      <c r="X7" s="366" t="s">
        <v>46</v>
      </c>
      <c r="Y7" s="366" t="s">
        <v>47</v>
      </c>
      <c r="Z7" s="366" t="s">
        <v>430</v>
      </c>
      <c r="AA7" s="366" t="s">
        <v>45</v>
      </c>
      <c r="AB7" s="366" t="s">
        <v>46</v>
      </c>
      <c r="AC7" s="366" t="s">
        <v>47</v>
      </c>
    </row>
    <row r="8" spans="1:29" ht="24.75" customHeight="1">
      <c r="A8" s="370"/>
      <c r="B8" s="371"/>
      <c r="C8" s="371"/>
      <c r="D8" s="371"/>
      <c r="E8" s="371"/>
      <c r="F8" s="371"/>
      <c r="G8" s="371"/>
      <c r="H8" s="371"/>
      <c r="I8" s="371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</row>
    <row r="9" spans="1:29" ht="25.5" customHeight="1">
      <c r="A9" s="262">
        <v>1</v>
      </c>
      <c r="B9" s="367">
        <v>2</v>
      </c>
      <c r="C9" s="367"/>
      <c r="D9" s="367"/>
      <c r="E9" s="367"/>
      <c r="F9" s="367"/>
      <c r="G9" s="367"/>
      <c r="H9" s="367"/>
      <c r="I9" s="367"/>
      <c r="J9" s="263">
        <v>3</v>
      </c>
      <c r="K9" s="263">
        <v>4</v>
      </c>
      <c r="L9" s="263">
        <v>5</v>
      </c>
      <c r="M9" s="263">
        <v>6</v>
      </c>
      <c r="N9" s="263">
        <v>7</v>
      </c>
      <c r="O9" s="263">
        <v>8</v>
      </c>
      <c r="P9" s="263">
        <v>9</v>
      </c>
      <c r="Q9" s="263">
        <v>10</v>
      </c>
      <c r="R9" s="263">
        <v>11</v>
      </c>
      <c r="S9" s="263">
        <v>12</v>
      </c>
      <c r="T9" s="263">
        <v>13</v>
      </c>
      <c r="U9" s="263">
        <v>14</v>
      </c>
      <c r="V9" s="263">
        <v>15</v>
      </c>
      <c r="W9" s="263">
        <v>16</v>
      </c>
      <c r="X9" s="263">
        <v>17</v>
      </c>
      <c r="Y9" s="263">
        <v>18</v>
      </c>
      <c r="Z9" s="263">
        <v>19</v>
      </c>
      <c r="AA9" s="263">
        <v>20</v>
      </c>
      <c r="AB9" s="263">
        <v>21</v>
      </c>
      <c r="AC9" s="263">
        <v>22</v>
      </c>
    </row>
    <row r="10" spans="1:29" ht="72" customHeight="1">
      <c r="A10" s="264"/>
      <c r="B10" s="364" t="s">
        <v>449</v>
      </c>
      <c r="C10" s="364"/>
      <c r="D10" s="364"/>
      <c r="E10" s="364"/>
      <c r="F10" s="364"/>
      <c r="G10" s="364"/>
      <c r="H10" s="364"/>
      <c r="I10" s="364"/>
      <c r="J10" s="265"/>
      <c r="K10" s="265"/>
      <c r="L10" s="265">
        <f aca="true" t="shared" si="0" ref="L10:L15">K10-J10</f>
        <v>0</v>
      </c>
      <c r="M10" s="266" t="e">
        <f aca="true" t="shared" si="1" ref="M10:M16">K10/J10*100</f>
        <v>#DIV/0!</v>
      </c>
      <c r="N10" s="265"/>
      <c r="O10" s="265"/>
      <c r="P10" s="265">
        <f aca="true" t="shared" si="2" ref="P10:P15">O10-N10</f>
        <v>0</v>
      </c>
      <c r="Q10" s="266" t="e">
        <f aca="true" t="shared" si="3" ref="Q10:Q16">O10/N10*100</f>
        <v>#DIV/0!</v>
      </c>
      <c r="R10" s="267"/>
      <c r="S10" s="267"/>
      <c r="T10" s="267">
        <f aca="true" t="shared" si="4" ref="T10:T15">S10-R10</f>
        <v>0</v>
      </c>
      <c r="U10" s="268" t="e">
        <f aca="true" t="shared" si="5" ref="U10:U16">S10/R10*100</f>
        <v>#DIV/0!</v>
      </c>
      <c r="V10" s="267"/>
      <c r="W10" s="267"/>
      <c r="X10" s="267">
        <f aca="true" t="shared" si="6" ref="X10:X15">W10-V10</f>
        <v>0</v>
      </c>
      <c r="Y10" s="268" t="e">
        <f aca="true" t="shared" si="7" ref="Y10:Y16">W10/V10*100</f>
        <v>#DIV/0!</v>
      </c>
      <c r="Z10" s="269">
        <f aca="true" t="shared" si="8" ref="Z10:Z15">SUM(J10,N10,R10,V10)</f>
        <v>0</v>
      </c>
      <c r="AA10" s="269">
        <f aca="true" t="shared" si="9" ref="AA10:AA15">SUM(K10,O10,S10,W10)</f>
        <v>0</v>
      </c>
      <c r="AB10" s="267">
        <f aca="true" t="shared" si="10" ref="AB10:AB15">AA10-Z10</f>
        <v>0</v>
      </c>
      <c r="AC10" s="268" t="e">
        <f aca="true" t="shared" si="11" ref="AC10:AC16">AA10/Z10*100</f>
        <v>#DIV/0!</v>
      </c>
    </row>
    <row r="11" spans="1:29" ht="72" customHeight="1">
      <c r="A11" s="264"/>
      <c r="B11" s="364" t="s">
        <v>450</v>
      </c>
      <c r="C11" s="364"/>
      <c r="D11" s="364"/>
      <c r="E11" s="364"/>
      <c r="F11" s="364"/>
      <c r="G11" s="364"/>
      <c r="H11" s="364"/>
      <c r="I11" s="364"/>
      <c r="J11" s="265"/>
      <c r="K11" s="265"/>
      <c r="L11" s="265">
        <f t="shared" si="0"/>
        <v>0</v>
      </c>
      <c r="M11" s="266" t="e">
        <f t="shared" si="1"/>
        <v>#DIV/0!</v>
      </c>
      <c r="N11" s="265"/>
      <c r="O11" s="265"/>
      <c r="P11" s="265">
        <f t="shared" si="2"/>
        <v>0</v>
      </c>
      <c r="Q11" s="266" t="e">
        <f t="shared" si="3"/>
        <v>#DIV/0!</v>
      </c>
      <c r="R11" s="267">
        <v>0</v>
      </c>
      <c r="S11" s="267">
        <v>0</v>
      </c>
      <c r="T11" s="267">
        <f t="shared" si="4"/>
        <v>0</v>
      </c>
      <c r="U11" s="268" t="e">
        <f t="shared" si="5"/>
        <v>#DIV/0!</v>
      </c>
      <c r="V11" s="267"/>
      <c r="W11" s="270"/>
      <c r="X11" s="267">
        <f t="shared" si="6"/>
        <v>0</v>
      </c>
      <c r="Y11" s="268" t="e">
        <f t="shared" si="7"/>
        <v>#DIV/0!</v>
      </c>
      <c r="Z11" s="269">
        <f t="shared" si="8"/>
        <v>0</v>
      </c>
      <c r="AA11" s="269">
        <f t="shared" si="9"/>
        <v>0</v>
      </c>
      <c r="AB11" s="267">
        <f t="shared" si="10"/>
        <v>0</v>
      </c>
      <c r="AC11" s="268" t="e">
        <f t="shared" si="11"/>
        <v>#DIV/0!</v>
      </c>
    </row>
    <row r="12" spans="1:29" ht="72" customHeight="1">
      <c r="A12" s="264"/>
      <c r="B12" s="364" t="s">
        <v>416</v>
      </c>
      <c r="C12" s="364"/>
      <c r="D12" s="364"/>
      <c r="E12" s="364"/>
      <c r="F12" s="364"/>
      <c r="G12" s="364"/>
      <c r="H12" s="364"/>
      <c r="I12" s="364"/>
      <c r="J12" s="265"/>
      <c r="K12" s="265"/>
      <c r="L12" s="265">
        <f t="shared" si="0"/>
        <v>0</v>
      </c>
      <c r="M12" s="266" t="e">
        <f t="shared" si="1"/>
        <v>#DIV/0!</v>
      </c>
      <c r="N12" s="265"/>
      <c r="O12" s="265"/>
      <c r="P12" s="265">
        <f t="shared" si="2"/>
        <v>0</v>
      </c>
      <c r="Q12" s="266" t="e">
        <f t="shared" si="3"/>
        <v>#DIV/0!</v>
      </c>
      <c r="R12" s="267">
        <v>80</v>
      </c>
      <c r="S12" s="267">
        <v>5</v>
      </c>
      <c r="T12" s="267">
        <f t="shared" si="4"/>
        <v>-75</v>
      </c>
      <c r="U12" s="268">
        <f t="shared" si="5"/>
        <v>6.25</v>
      </c>
      <c r="V12" s="267"/>
      <c r="W12" s="270"/>
      <c r="X12" s="267">
        <f t="shared" si="6"/>
        <v>0</v>
      </c>
      <c r="Y12" s="268" t="e">
        <f t="shared" si="7"/>
        <v>#DIV/0!</v>
      </c>
      <c r="Z12" s="269">
        <f t="shared" si="8"/>
        <v>80</v>
      </c>
      <c r="AA12" s="269">
        <f t="shared" si="9"/>
        <v>5</v>
      </c>
      <c r="AB12" s="267">
        <f t="shared" si="10"/>
        <v>-75</v>
      </c>
      <c r="AC12" s="268">
        <f t="shared" si="11"/>
        <v>6.25</v>
      </c>
    </row>
    <row r="13" spans="1:29" ht="72" customHeight="1">
      <c r="A13" s="264"/>
      <c r="B13" s="363" t="s">
        <v>451</v>
      </c>
      <c r="C13" s="363"/>
      <c r="D13" s="363"/>
      <c r="E13" s="363"/>
      <c r="F13" s="363"/>
      <c r="G13" s="363"/>
      <c r="H13" s="363"/>
      <c r="I13" s="363"/>
      <c r="J13" s="265"/>
      <c r="K13" s="265"/>
      <c r="L13" s="265">
        <f t="shared" si="0"/>
        <v>0</v>
      </c>
      <c r="M13" s="266" t="e">
        <f t="shared" si="1"/>
        <v>#DIV/0!</v>
      </c>
      <c r="N13" s="265"/>
      <c r="O13" s="265"/>
      <c r="P13" s="265">
        <f t="shared" si="2"/>
        <v>0</v>
      </c>
      <c r="Q13" s="266" t="e">
        <f t="shared" si="3"/>
        <v>#DIV/0!</v>
      </c>
      <c r="R13" s="267"/>
      <c r="S13" s="267"/>
      <c r="T13" s="267">
        <f t="shared" si="4"/>
        <v>0</v>
      </c>
      <c r="U13" s="268" t="e">
        <f t="shared" si="5"/>
        <v>#DIV/0!</v>
      </c>
      <c r="V13" s="267"/>
      <c r="W13" s="267"/>
      <c r="X13" s="267">
        <f t="shared" si="6"/>
        <v>0</v>
      </c>
      <c r="Y13" s="268" t="e">
        <f t="shared" si="7"/>
        <v>#DIV/0!</v>
      </c>
      <c r="Z13" s="269">
        <f t="shared" si="8"/>
        <v>0</v>
      </c>
      <c r="AA13" s="269">
        <f t="shared" si="9"/>
        <v>0</v>
      </c>
      <c r="AB13" s="267">
        <f t="shared" si="10"/>
        <v>0</v>
      </c>
      <c r="AC13" s="268" t="e">
        <f t="shared" si="11"/>
        <v>#DIV/0!</v>
      </c>
    </row>
    <row r="14" spans="1:29" ht="72" customHeight="1">
      <c r="A14" s="264"/>
      <c r="B14" s="363" t="s">
        <v>452</v>
      </c>
      <c r="C14" s="363"/>
      <c r="D14" s="363"/>
      <c r="E14" s="363"/>
      <c r="F14" s="363"/>
      <c r="G14" s="363"/>
      <c r="H14" s="363"/>
      <c r="I14" s="363"/>
      <c r="J14" s="265"/>
      <c r="K14" s="265"/>
      <c r="L14" s="265">
        <f t="shared" si="0"/>
        <v>0</v>
      </c>
      <c r="M14" s="266" t="e">
        <f t="shared" si="1"/>
        <v>#DIV/0!</v>
      </c>
      <c r="N14" s="265"/>
      <c r="O14" s="265"/>
      <c r="P14" s="265">
        <f t="shared" si="2"/>
        <v>0</v>
      </c>
      <c r="Q14" s="266" t="e">
        <f t="shared" si="3"/>
        <v>#DIV/0!</v>
      </c>
      <c r="R14" s="267">
        <v>360</v>
      </c>
      <c r="S14" s="267"/>
      <c r="T14" s="267">
        <f t="shared" si="4"/>
        <v>-360</v>
      </c>
      <c r="U14" s="268">
        <f t="shared" si="5"/>
        <v>0</v>
      </c>
      <c r="V14" s="267"/>
      <c r="W14" s="267"/>
      <c r="X14" s="267">
        <f t="shared" si="6"/>
        <v>0</v>
      </c>
      <c r="Y14" s="268" t="e">
        <f t="shared" si="7"/>
        <v>#DIV/0!</v>
      </c>
      <c r="Z14" s="269">
        <f t="shared" si="8"/>
        <v>360</v>
      </c>
      <c r="AA14" s="269">
        <f t="shared" si="9"/>
        <v>0</v>
      </c>
      <c r="AB14" s="267">
        <f t="shared" si="10"/>
        <v>-360</v>
      </c>
      <c r="AC14" s="268">
        <f t="shared" si="11"/>
        <v>0</v>
      </c>
    </row>
    <row r="15" spans="1:29" ht="72" customHeight="1">
      <c r="A15" s="264"/>
      <c r="B15" s="364" t="s">
        <v>419</v>
      </c>
      <c r="C15" s="364"/>
      <c r="D15" s="364"/>
      <c r="E15" s="364"/>
      <c r="F15" s="364"/>
      <c r="G15" s="364"/>
      <c r="H15" s="364"/>
      <c r="I15" s="364"/>
      <c r="J15" s="265"/>
      <c r="K15" s="265"/>
      <c r="L15" s="265">
        <f t="shared" si="0"/>
        <v>0</v>
      </c>
      <c r="M15" s="266" t="e">
        <f t="shared" si="1"/>
        <v>#DIV/0!</v>
      </c>
      <c r="N15" s="265"/>
      <c r="O15" s="265"/>
      <c r="P15" s="265">
        <f t="shared" si="2"/>
        <v>0</v>
      </c>
      <c r="Q15" s="266" t="e">
        <f t="shared" si="3"/>
        <v>#DIV/0!</v>
      </c>
      <c r="R15" s="267">
        <v>100</v>
      </c>
      <c r="S15" s="267"/>
      <c r="T15" s="267">
        <f t="shared" si="4"/>
        <v>-100</v>
      </c>
      <c r="U15" s="268">
        <f t="shared" si="5"/>
        <v>0</v>
      </c>
      <c r="V15" s="267"/>
      <c r="W15" s="267"/>
      <c r="X15" s="267">
        <f t="shared" si="6"/>
        <v>0</v>
      </c>
      <c r="Y15" s="268" t="e">
        <f t="shared" si="7"/>
        <v>#DIV/0!</v>
      </c>
      <c r="Z15" s="269">
        <f t="shared" si="8"/>
        <v>100</v>
      </c>
      <c r="AA15" s="269">
        <f t="shared" si="9"/>
        <v>0</v>
      </c>
      <c r="AB15" s="267">
        <f t="shared" si="10"/>
        <v>-100</v>
      </c>
      <c r="AC15" s="268">
        <f t="shared" si="11"/>
        <v>0</v>
      </c>
    </row>
    <row r="16" spans="1:29" ht="72" customHeight="1">
      <c r="A16" s="365" t="s">
        <v>287</v>
      </c>
      <c r="B16" s="365"/>
      <c r="C16" s="365"/>
      <c r="D16" s="365"/>
      <c r="E16" s="365"/>
      <c r="F16" s="365"/>
      <c r="G16" s="365"/>
      <c r="H16" s="365"/>
      <c r="I16" s="365"/>
      <c r="J16" s="271">
        <f>SUM(J10:J15)</f>
        <v>0</v>
      </c>
      <c r="K16" s="271">
        <f>SUM(K10:K15)</f>
        <v>0</v>
      </c>
      <c r="L16" s="272">
        <f>SUM(L10:L15)</f>
        <v>0</v>
      </c>
      <c r="M16" s="273" t="e">
        <f t="shared" si="1"/>
        <v>#DIV/0!</v>
      </c>
      <c r="N16" s="271">
        <f>SUM(N10:N15)</f>
        <v>0</v>
      </c>
      <c r="O16" s="271">
        <f>SUM(O10:O15)</f>
        <v>0</v>
      </c>
      <c r="P16" s="272">
        <f>SUM(P10:P15)</f>
        <v>0</v>
      </c>
      <c r="Q16" s="273" t="e">
        <f t="shared" si="3"/>
        <v>#DIV/0!</v>
      </c>
      <c r="R16" s="274">
        <f>SUM(R10:R15)</f>
        <v>540</v>
      </c>
      <c r="S16" s="274">
        <f>SUM(S10:S15)</f>
        <v>5</v>
      </c>
      <c r="T16" s="275">
        <f>SUM(T10:T15)</f>
        <v>-535</v>
      </c>
      <c r="U16" s="276">
        <f t="shared" si="5"/>
        <v>0.9259259259259258</v>
      </c>
      <c r="V16" s="274">
        <f>SUM(V10:V15)</f>
        <v>0</v>
      </c>
      <c r="W16" s="274">
        <f>SUM(W10:W15)</f>
        <v>0</v>
      </c>
      <c r="X16" s="275">
        <f>SUM(X10:X15)</f>
        <v>0</v>
      </c>
      <c r="Y16" s="276" t="e">
        <f t="shared" si="7"/>
        <v>#DIV/0!</v>
      </c>
      <c r="Z16" s="274">
        <f>SUM(Z10:Z15)</f>
        <v>540</v>
      </c>
      <c r="AA16" s="274">
        <f>SUM(AA10:AA15)</f>
        <v>5</v>
      </c>
      <c r="AB16" s="275">
        <f>SUM(AB10:AB15)</f>
        <v>-535</v>
      </c>
      <c r="AC16" s="276">
        <f t="shared" si="11"/>
        <v>0.9259259259259258</v>
      </c>
    </row>
    <row r="17" spans="1:29" ht="72" customHeight="1">
      <c r="A17" s="363" t="s">
        <v>453</v>
      </c>
      <c r="B17" s="363"/>
      <c r="C17" s="363"/>
      <c r="D17" s="363"/>
      <c r="E17" s="363"/>
      <c r="F17" s="363"/>
      <c r="G17" s="363"/>
      <c r="H17" s="363"/>
      <c r="I17" s="363"/>
      <c r="J17" s="253">
        <f>J16/Z16*100</f>
        <v>0</v>
      </c>
      <c r="K17" s="253">
        <f>K16/AA16*100</f>
        <v>0</v>
      </c>
      <c r="L17" s="277"/>
      <c r="M17" s="277"/>
      <c r="N17" s="253">
        <f>N16/Z16*100</f>
        <v>0</v>
      </c>
      <c r="O17" s="253">
        <f>O16/AA16*100</f>
        <v>0</v>
      </c>
      <c r="P17" s="277"/>
      <c r="Q17" s="277"/>
      <c r="R17" s="278">
        <f>R16/Z16*100</f>
        <v>100</v>
      </c>
      <c r="S17" s="278">
        <f>S16/AA16*100</f>
        <v>100</v>
      </c>
      <c r="T17" s="267"/>
      <c r="U17" s="267"/>
      <c r="V17" s="278">
        <f>V16/Z16*100</f>
        <v>0</v>
      </c>
      <c r="W17" s="278">
        <f>W16/AA16*100</f>
        <v>0</v>
      </c>
      <c r="X17" s="267"/>
      <c r="Y17" s="267"/>
      <c r="Z17" s="278">
        <f>SUM(J17,N17,R17,V17)</f>
        <v>100</v>
      </c>
      <c r="AA17" s="278">
        <f>SUM(K17,O17,S17,W17)</f>
        <v>100</v>
      </c>
      <c r="AB17" s="267"/>
      <c r="AC17" s="267"/>
    </row>
    <row r="18" spans="1:29" ht="15" customHeight="1">
      <c r="A18" s="279"/>
      <c r="B18" s="279"/>
      <c r="C18" s="279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</row>
    <row r="19" spans="1:29" ht="15" customHeight="1">
      <c r="A19" s="279"/>
      <c r="B19" s="279"/>
      <c r="C19" s="279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</row>
    <row r="20" spans="1:19" ht="15" customHeight="1">
      <c r="A20" s="282"/>
      <c r="B20" s="282"/>
      <c r="C20" s="282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</row>
    <row r="21" spans="1:19" ht="20.25" customHeight="1">
      <c r="A21" s="282"/>
      <c r="B21" s="282"/>
      <c r="C21" s="28" t="s">
        <v>454</v>
      </c>
      <c r="D21" s="28"/>
      <c r="E21" s="28"/>
      <c r="F21" s="28"/>
      <c r="G21" s="28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</row>
    <row r="22" spans="1:19" ht="21.75" customHeight="1">
      <c r="A22" s="282"/>
      <c r="B22" s="282"/>
      <c r="C22" s="282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</row>
    <row r="23" spans="1:19" ht="21.75" customHeight="1">
      <c r="A23" s="282"/>
      <c r="B23" s="282"/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</row>
    <row r="24" spans="1:32" ht="30" customHeight="1">
      <c r="A24" s="361" t="s">
        <v>443</v>
      </c>
      <c r="B24" s="360" t="s">
        <v>455</v>
      </c>
      <c r="C24" s="360"/>
      <c r="D24" s="360" t="s">
        <v>456</v>
      </c>
      <c r="E24" s="360"/>
      <c r="F24" s="360" t="s">
        <v>457</v>
      </c>
      <c r="G24" s="360"/>
      <c r="H24" s="360" t="s">
        <v>458</v>
      </c>
      <c r="I24" s="360"/>
      <c r="J24" s="360" t="s">
        <v>459</v>
      </c>
      <c r="K24" s="360"/>
      <c r="L24" s="360" t="s">
        <v>41</v>
      </c>
      <c r="M24" s="360"/>
      <c r="N24" s="360"/>
      <c r="O24" s="360"/>
      <c r="P24" s="360"/>
      <c r="Q24" s="360"/>
      <c r="R24" s="360"/>
      <c r="S24" s="360"/>
      <c r="T24" s="360"/>
      <c r="U24" s="360"/>
      <c r="V24" s="362" t="s">
        <v>460</v>
      </c>
      <c r="W24" s="362"/>
      <c r="X24" s="362"/>
      <c r="Y24" s="362"/>
      <c r="Z24" s="362"/>
      <c r="AA24" s="362" t="s">
        <v>461</v>
      </c>
      <c r="AB24" s="362"/>
      <c r="AC24" s="362"/>
      <c r="AD24" s="362"/>
      <c r="AE24" s="362"/>
      <c r="AF24" s="362"/>
    </row>
    <row r="25" spans="1:32" ht="31.5" customHeight="1">
      <c r="A25" s="361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 t="s">
        <v>462</v>
      </c>
      <c r="M25" s="360"/>
      <c r="N25" s="360" t="s">
        <v>463</v>
      </c>
      <c r="O25" s="360"/>
      <c r="P25" s="360" t="s">
        <v>464</v>
      </c>
      <c r="Q25" s="360"/>
      <c r="R25" s="360"/>
      <c r="S25" s="360"/>
      <c r="T25" s="360"/>
      <c r="U25" s="360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</row>
    <row r="26" spans="1:32" ht="114.75" customHeight="1">
      <c r="A26" s="361"/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 t="s">
        <v>465</v>
      </c>
      <c r="Q26" s="360"/>
      <c r="R26" s="360" t="s">
        <v>466</v>
      </c>
      <c r="S26" s="360"/>
      <c r="T26" s="360" t="s">
        <v>467</v>
      </c>
      <c r="U26" s="360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</row>
    <row r="27" spans="1:32" ht="21.75" customHeight="1">
      <c r="A27" s="284">
        <v>1</v>
      </c>
      <c r="B27" s="360">
        <v>2</v>
      </c>
      <c r="C27" s="360"/>
      <c r="D27" s="360">
        <v>3</v>
      </c>
      <c r="E27" s="360"/>
      <c r="F27" s="360">
        <v>4</v>
      </c>
      <c r="G27" s="360"/>
      <c r="H27" s="360">
        <v>5</v>
      </c>
      <c r="I27" s="360"/>
      <c r="J27" s="360">
        <v>6</v>
      </c>
      <c r="K27" s="360"/>
      <c r="L27" s="360">
        <v>7</v>
      </c>
      <c r="M27" s="360"/>
      <c r="N27" s="360">
        <v>8</v>
      </c>
      <c r="O27" s="360"/>
      <c r="P27" s="360">
        <v>9</v>
      </c>
      <c r="Q27" s="360"/>
      <c r="R27" s="361">
        <v>10</v>
      </c>
      <c r="S27" s="361"/>
      <c r="T27" s="360">
        <v>11</v>
      </c>
      <c r="U27" s="360"/>
      <c r="V27" s="360">
        <v>12</v>
      </c>
      <c r="W27" s="360"/>
      <c r="X27" s="360"/>
      <c r="Y27" s="360"/>
      <c r="Z27" s="360"/>
      <c r="AA27" s="360">
        <v>13</v>
      </c>
      <c r="AB27" s="360"/>
      <c r="AC27" s="360"/>
      <c r="AD27" s="360"/>
      <c r="AE27" s="360"/>
      <c r="AF27" s="360"/>
    </row>
    <row r="28" spans="1:32" ht="21.75" customHeight="1">
      <c r="A28" s="285"/>
      <c r="B28" s="359"/>
      <c r="C28" s="359"/>
      <c r="D28" s="360"/>
      <c r="E28" s="360"/>
      <c r="F28" s="356"/>
      <c r="G28" s="356"/>
      <c r="H28" s="356"/>
      <c r="I28" s="356"/>
      <c r="J28" s="356"/>
      <c r="K28" s="356"/>
      <c r="L28" s="356"/>
      <c r="M28" s="356"/>
      <c r="N28" s="355">
        <f aca="true" t="shared" si="12" ref="N28:N34">SUM(P28,R28,T28)</f>
        <v>0</v>
      </c>
      <c r="O28" s="355"/>
      <c r="P28" s="356"/>
      <c r="Q28" s="356"/>
      <c r="R28" s="356"/>
      <c r="S28" s="356"/>
      <c r="T28" s="356"/>
      <c r="U28" s="356"/>
      <c r="V28" s="357"/>
      <c r="W28" s="357"/>
      <c r="X28" s="357"/>
      <c r="Y28" s="357"/>
      <c r="Z28" s="357"/>
      <c r="AA28" s="358"/>
      <c r="AB28" s="358"/>
      <c r="AC28" s="358"/>
      <c r="AD28" s="358"/>
      <c r="AE28" s="358"/>
      <c r="AF28" s="358"/>
    </row>
    <row r="29" spans="1:32" ht="21.75" customHeight="1">
      <c r="A29" s="285"/>
      <c r="B29" s="359"/>
      <c r="C29" s="359"/>
      <c r="D29" s="360"/>
      <c r="E29" s="360"/>
      <c r="F29" s="356"/>
      <c r="G29" s="356"/>
      <c r="H29" s="356"/>
      <c r="I29" s="356"/>
      <c r="J29" s="356"/>
      <c r="K29" s="356"/>
      <c r="L29" s="356"/>
      <c r="M29" s="356"/>
      <c r="N29" s="355">
        <f t="shared" si="12"/>
        <v>0</v>
      </c>
      <c r="O29" s="355"/>
      <c r="P29" s="356"/>
      <c r="Q29" s="356"/>
      <c r="R29" s="356"/>
      <c r="S29" s="356"/>
      <c r="T29" s="356"/>
      <c r="U29" s="356"/>
      <c r="V29" s="357"/>
      <c r="W29" s="357"/>
      <c r="X29" s="357"/>
      <c r="Y29" s="357"/>
      <c r="Z29" s="357"/>
      <c r="AA29" s="358"/>
      <c r="AB29" s="358"/>
      <c r="AC29" s="358"/>
      <c r="AD29" s="358"/>
      <c r="AE29" s="358"/>
      <c r="AF29" s="358"/>
    </row>
    <row r="30" spans="1:32" ht="21.75" customHeight="1">
      <c r="A30" s="285"/>
      <c r="B30" s="359"/>
      <c r="C30" s="359"/>
      <c r="D30" s="360"/>
      <c r="E30" s="360"/>
      <c r="F30" s="356"/>
      <c r="G30" s="356"/>
      <c r="H30" s="356"/>
      <c r="I30" s="356"/>
      <c r="J30" s="356"/>
      <c r="K30" s="356"/>
      <c r="L30" s="356"/>
      <c r="M30" s="356"/>
      <c r="N30" s="355">
        <f t="shared" si="12"/>
        <v>0</v>
      </c>
      <c r="O30" s="355"/>
      <c r="P30" s="356"/>
      <c r="Q30" s="356"/>
      <c r="R30" s="356"/>
      <c r="S30" s="356"/>
      <c r="T30" s="356"/>
      <c r="U30" s="356"/>
      <c r="V30" s="357"/>
      <c r="W30" s="357"/>
      <c r="X30" s="357"/>
      <c r="Y30" s="357"/>
      <c r="Z30" s="357"/>
      <c r="AA30" s="358"/>
      <c r="AB30" s="358"/>
      <c r="AC30" s="358"/>
      <c r="AD30" s="358"/>
      <c r="AE30" s="358"/>
      <c r="AF30" s="358"/>
    </row>
    <row r="31" spans="1:32" ht="20.25" customHeight="1">
      <c r="A31" s="285"/>
      <c r="B31" s="359"/>
      <c r="C31" s="359"/>
      <c r="D31" s="360"/>
      <c r="E31" s="360"/>
      <c r="F31" s="356"/>
      <c r="G31" s="356"/>
      <c r="H31" s="356"/>
      <c r="I31" s="356"/>
      <c r="J31" s="356"/>
      <c r="K31" s="356"/>
      <c r="L31" s="356"/>
      <c r="M31" s="356"/>
      <c r="N31" s="355">
        <f t="shared" si="12"/>
        <v>0</v>
      </c>
      <c r="O31" s="355"/>
      <c r="P31" s="356"/>
      <c r="Q31" s="356"/>
      <c r="R31" s="356"/>
      <c r="S31" s="356"/>
      <c r="T31" s="356"/>
      <c r="U31" s="356"/>
      <c r="V31" s="357"/>
      <c r="W31" s="357"/>
      <c r="X31" s="357"/>
      <c r="Y31" s="357"/>
      <c r="Z31" s="357"/>
      <c r="AA31" s="358"/>
      <c r="AB31" s="358"/>
      <c r="AC31" s="358"/>
      <c r="AD31" s="358"/>
      <c r="AE31" s="358"/>
      <c r="AF31" s="358"/>
    </row>
    <row r="32" spans="1:32" ht="20.25" customHeight="1">
      <c r="A32" s="285"/>
      <c r="B32" s="359"/>
      <c r="C32" s="359"/>
      <c r="D32" s="360"/>
      <c r="E32" s="360"/>
      <c r="F32" s="356"/>
      <c r="G32" s="356"/>
      <c r="H32" s="356"/>
      <c r="I32" s="356"/>
      <c r="J32" s="356"/>
      <c r="K32" s="356"/>
      <c r="L32" s="356"/>
      <c r="M32" s="356"/>
      <c r="N32" s="355">
        <f t="shared" si="12"/>
        <v>0</v>
      </c>
      <c r="O32" s="355"/>
      <c r="P32" s="356"/>
      <c r="Q32" s="356"/>
      <c r="R32" s="356"/>
      <c r="S32" s="356"/>
      <c r="T32" s="356"/>
      <c r="U32" s="356"/>
      <c r="V32" s="357"/>
      <c r="W32" s="357"/>
      <c r="X32" s="357"/>
      <c r="Y32" s="357"/>
      <c r="Z32" s="357"/>
      <c r="AA32" s="358"/>
      <c r="AB32" s="358"/>
      <c r="AC32" s="358"/>
      <c r="AD32" s="358"/>
      <c r="AE32" s="358"/>
      <c r="AF32" s="358"/>
    </row>
    <row r="33" spans="1:32" ht="20.25" customHeight="1">
      <c r="A33" s="285"/>
      <c r="B33" s="359"/>
      <c r="C33" s="359"/>
      <c r="D33" s="360"/>
      <c r="E33" s="360"/>
      <c r="F33" s="356"/>
      <c r="G33" s="356"/>
      <c r="H33" s="356"/>
      <c r="I33" s="356"/>
      <c r="J33" s="356"/>
      <c r="K33" s="356"/>
      <c r="L33" s="356"/>
      <c r="M33" s="356"/>
      <c r="N33" s="355">
        <f t="shared" si="12"/>
        <v>0</v>
      </c>
      <c r="O33" s="355"/>
      <c r="P33" s="356"/>
      <c r="Q33" s="356"/>
      <c r="R33" s="356"/>
      <c r="S33" s="356"/>
      <c r="T33" s="356"/>
      <c r="U33" s="356"/>
      <c r="V33" s="357"/>
      <c r="W33" s="357"/>
      <c r="X33" s="357"/>
      <c r="Y33" s="357"/>
      <c r="Z33" s="357"/>
      <c r="AA33" s="358"/>
      <c r="AB33" s="358"/>
      <c r="AC33" s="358"/>
      <c r="AD33" s="358"/>
      <c r="AE33" s="358"/>
      <c r="AF33" s="358"/>
    </row>
    <row r="34" spans="1:32" ht="20.25" customHeight="1">
      <c r="A34" s="285"/>
      <c r="B34" s="359"/>
      <c r="C34" s="359"/>
      <c r="D34" s="360"/>
      <c r="E34" s="360"/>
      <c r="F34" s="356"/>
      <c r="G34" s="356"/>
      <c r="H34" s="356"/>
      <c r="I34" s="356"/>
      <c r="J34" s="356"/>
      <c r="K34" s="356"/>
      <c r="L34" s="356"/>
      <c r="M34" s="356"/>
      <c r="N34" s="355">
        <f t="shared" si="12"/>
        <v>0</v>
      </c>
      <c r="O34" s="355"/>
      <c r="P34" s="356"/>
      <c r="Q34" s="356"/>
      <c r="R34" s="356"/>
      <c r="S34" s="356"/>
      <c r="T34" s="356"/>
      <c r="U34" s="356"/>
      <c r="V34" s="357"/>
      <c r="W34" s="357"/>
      <c r="X34" s="357"/>
      <c r="Y34" s="357"/>
      <c r="Z34" s="357"/>
      <c r="AA34" s="358"/>
      <c r="AB34" s="358"/>
      <c r="AC34" s="358"/>
      <c r="AD34" s="358"/>
      <c r="AE34" s="358"/>
      <c r="AF34" s="358"/>
    </row>
    <row r="35" spans="1:32" ht="20.25" customHeight="1">
      <c r="A35" s="354" t="s">
        <v>287</v>
      </c>
      <c r="B35" s="354"/>
      <c r="C35" s="354"/>
      <c r="D35" s="354"/>
      <c r="E35" s="354"/>
      <c r="F35" s="349">
        <f>SUM(F28:F34)</f>
        <v>0</v>
      </c>
      <c r="G35" s="349"/>
      <c r="H35" s="349">
        <f>SUM(H28:H34)</f>
        <v>0</v>
      </c>
      <c r="I35" s="349"/>
      <c r="J35" s="349">
        <f>SUM(J28:J34)</f>
        <v>0</v>
      </c>
      <c r="K35" s="349"/>
      <c r="L35" s="349">
        <f>SUM(L28:L34)</f>
        <v>0</v>
      </c>
      <c r="M35" s="349"/>
      <c r="N35" s="349">
        <f>SUM(N28:N34)</f>
        <v>0</v>
      </c>
      <c r="O35" s="349"/>
      <c r="P35" s="349">
        <f>SUM(P28:P34)</f>
        <v>0</v>
      </c>
      <c r="Q35" s="349"/>
      <c r="R35" s="349">
        <f>SUM(R28:R34)</f>
        <v>0</v>
      </c>
      <c r="S35" s="349"/>
      <c r="T35" s="349">
        <f>SUM(T28:T34)</f>
        <v>0</v>
      </c>
      <c r="U35" s="349"/>
      <c r="V35" s="350"/>
      <c r="W35" s="350"/>
      <c r="X35" s="350"/>
      <c r="Y35" s="350"/>
      <c r="Z35" s="350"/>
      <c r="AA35" s="351"/>
      <c r="AB35" s="351"/>
      <c r="AC35" s="351"/>
      <c r="AD35" s="351"/>
      <c r="AE35" s="351"/>
      <c r="AF35" s="351"/>
    </row>
    <row r="36" spans="1:19" ht="20.25" customHeight="1">
      <c r="A36" s="282"/>
      <c r="B36" s="282"/>
      <c r="C36" s="282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</row>
    <row r="37" spans="1:19" ht="20.25" customHeight="1">
      <c r="A37" s="282"/>
      <c r="B37" s="282"/>
      <c r="C37" s="282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</row>
    <row r="38" spans="1:19" ht="20.25" customHeight="1">
      <c r="A38" s="282"/>
      <c r="B38" s="282"/>
      <c r="C38" s="282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</row>
    <row r="39" spans="1:24" ht="27" customHeight="1">
      <c r="A39" s="282"/>
      <c r="B39" s="352" t="s">
        <v>468</v>
      </c>
      <c r="C39" s="352"/>
      <c r="D39" s="352"/>
      <c r="E39" s="352"/>
      <c r="F39" s="352"/>
      <c r="G39" s="352"/>
      <c r="H39" s="286"/>
      <c r="I39" s="286"/>
      <c r="J39" s="353"/>
      <c r="K39" s="353"/>
      <c r="L39" s="353"/>
      <c r="M39" s="353"/>
      <c r="N39" s="353"/>
      <c r="O39" s="286"/>
      <c r="P39" s="286"/>
      <c r="Q39" s="286"/>
      <c r="R39" s="286"/>
      <c r="S39" s="286"/>
      <c r="T39" s="293" t="s">
        <v>144</v>
      </c>
      <c r="U39" s="293"/>
      <c r="V39" s="293"/>
      <c r="W39" s="287"/>
      <c r="X39" s="287"/>
    </row>
    <row r="40" spans="2:24" s="191" customFormat="1" ht="20.25">
      <c r="B40" s="348" t="s">
        <v>145</v>
      </c>
      <c r="C40" s="348"/>
      <c r="D40" s="348"/>
      <c r="E40" s="348"/>
      <c r="F40" s="348"/>
      <c r="G40" s="348"/>
      <c r="H40" s="288"/>
      <c r="I40" s="288"/>
      <c r="J40" s="348" t="s">
        <v>146</v>
      </c>
      <c r="K40" s="348"/>
      <c r="L40" s="348"/>
      <c r="M40" s="348"/>
      <c r="N40" s="348"/>
      <c r="O40" s="289"/>
      <c r="P40" s="289"/>
      <c r="Q40" s="289"/>
      <c r="R40" s="289"/>
      <c r="S40" s="290"/>
      <c r="T40" s="348"/>
      <c r="U40" s="348"/>
      <c r="V40" s="348"/>
      <c r="W40" s="348"/>
      <c r="X40" s="348"/>
    </row>
    <row r="41" ht="16.5" customHeight="1"/>
  </sheetData>
  <sheetProtection selectLockedCells="1" selectUnlockedCells="1"/>
  <mergeCells count="166">
    <mergeCell ref="W5:Y5"/>
    <mergeCell ref="AA5:AC5"/>
    <mergeCell ref="A6:A8"/>
    <mergeCell ref="B6:I8"/>
    <mergeCell ref="J6:M6"/>
    <mergeCell ref="N6:Q6"/>
    <mergeCell ref="R6:U6"/>
    <mergeCell ref="V6:Y6"/>
    <mergeCell ref="Z6:AC6"/>
    <mergeCell ref="J7:J8"/>
    <mergeCell ref="K7:K8"/>
    <mergeCell ref="L7:L8"/>
    <mergeCell ref="M7:M8"/>
    <mergeCell ref="N7:N8"/>
    <mergeCell ref="O7:O8"/>
    <mergeCell ref="P7:P8"/>
    <mergeCell ref="AA7:AA8"/>
    <mergeCell ref="AB7:AB8"/>
    <mergeCell ref="Q7:Q8"/>
    <mergeCell ref="R7:R8"/>
    <mergeCell ref="S7:S8"/>
    <mergeCell ref="T7:T8"/>
    <mergeCell ref="U7:U8"/>
    <mergeCell ref="V7:V8"/>
    <mergeCell ref="AC7:AC8"/>
    <mergeCell ref="B9:I9"/>
    <mergeCell ref="B10:I10"/>
    <mergeCell ref="B11:I11"/>
    <mergeCell ref="B12:I12"/>
    <mergeCell ref="B13:I13"/>
    <mergeCell ref="W7:W8"/>
    <mergeCell ref="X7:X8"/>
    <mergeCell ref="Y7:Y8"/>
    <mergeCell ref="Z7:Z8"/>
    <mergeCell ref="B14:I14"/>
    <mergeCell ref="B15:I15"/>
    <mergeCell ref="A16:I16"/>
    <mergeCell ref="A17:I17"/>
    <mergeCell ref="A24:A26"/>
    <mergeCell ref="B24:C26"/>
    <mergeCell ref="D24:E26"/>
    <mergeCell ref="F24:G26"/>
    <mergeCell ref="H24:I26"/>
    <mergeCell ref="J24:K26"/>
    <mergeCell ref="L24:U24"/>
    <mergeCell ref="V24:Z26"/>
    <mergeCell ref="AA24:AF26"/>
    <mergeCell ref="L25:M26"/>
    <mergeCell ref="N25:O26"/>
    <mergeCell ref="P25:U25"/>
    <mergeCell ref="P26:Q26"/>
    <mergeCell ref="R26:S26"/>
    <mergeCell ref="T26:U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Z27"/>
    <mergeCell ref="AA27:AF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Z28"/>
    <mergeCell ref="AA28:AF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Z29"/>
    <mergeCell ref="AA29:AF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Z30"/>
    <mergeCell ref="AA30:AF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Z31"/>
    <mergeCell ref="AA31:AF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Z32"/>
    <mergeCell ref="AA32:AF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Z33"/>
    <mergeCell ref="AA33:AF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Z34"/>
    <mergeCell ref="AA34:AF34"/>
    <mergeCell ref="AA35:AF35"/>
    <mergeCell ref="B39:G39"/>
    <mergeCell ref="J39:N39"/>
    <mergeCell ref="T39:V39"/>
    <mergeCell ref="A35:E35"/>
    <mergeCell ref="F35:G35"/>
    <mergeCell ref="H35:I35"/>
    <mergeCell ref="J35:K35"/>
    <mergeCell ref="L35:M35"/>
    <mergeCell ref="N35:O35"/>
    <mergeCell ref="B40:G40"/>
    <mergeCell ref="J40:N40"/>
    <mergeCell ref="T40:X40"/>
    <mergeCell ref="P35:Q35"/>
    <mergeCell ref="R35:S35"/>
    <mergeCell ref="T35:U35"/>
    <mergeCell ref="V35:Z35"/>
  </mergeCells>
  <printOptions/>
  <pageMargins left="0.7875" right="0.07847222222222222" top="0.7875" bottom="0.7875" header="0.31527777777777777" footer="0.5118055555555555"/>
  <pageSetup horizontalDpi="300" verticalDpi="300" orientation="landscape" paperSize="9" scale="31" r:id="rId1"/>
  <headerFooter alignWithMargins="0">
    <oddHeader>&amp;R&amp;"Times New Roman,Звичайний"&amp;14Продовження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User</cp:lastModifiedBy>
  <cp:lastPrinted>2022-04-18T09:53:02Z</cp:lastPrinted>
  <dcterms:created xsi:type="dcterms:W3CDTF">2003-03-13T16:00:22Z</dcterms:created>
  <dcterms:modified xsi:type="dcterms:W3CDTF">2022-09-22T13:54:41Z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8B6156A0D4D246A78B4F527E5F58AD9B</vt:lpwstr>
  </property>
  <property fmtid="{D5CDD505-2E9C-101B-9397-08002B2CF9AE}" pid="3" name="KSOProductBuildVer">
    <vt:lpwstr>1049-11.2.0.11042</vt:lpwstr>
  </property>
</Properties>
</file>