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xr:revisionPtr revIDLastSave="0" documentId="8_{4ED4898B-7AE2-4883-9FE2-EE9A6257A9BA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Аркуш1" sheetId="1" r:id="rId1"/>
  </sheets>
  <definedNames>
    <definedName name="_xlnm.Print_Area" localSheetId="0">Аркуш1!$A$1:$T$48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6" i="1" l="1"/>
  <c r="S26" i="1"/>
  <c r="S25" i="1"/>
  <c r="N23" i="1"/>
  <c r="S23" i="1"/>
  <c r="S22" i="1" l="1"/>
  <c r="N25" i="1" l="1"/>
  <c r="N22" i="1"/>
  <c r="E22" i="1"/>
  <c r="E26" i="1"/>
  <c r="S13" i="1"/>
  <c r="S12" i="1"/>
  <c r="E25" i="1" l="1"/>
  <c r="N38" i="1" l="1"/>
  <c r="N24" i="1" l="1"/>
  <c r="S21" i="1"/>
  <c r="S16" i="1" l="1"/>
  <c r="S15" i="1"/>
  <c r="N13" i="1"/>
  <c r="N12" i="1"/>
  <c r="E13" i="1"/>
  <c r="E12" i="1" l="1"/>
  <c r="S19" i="1" l="1"/>
  <c r="N19" i="1" s="1"/>
  <c r="S18" i="1"/>
  <c r="N18" i="1" s="1"/>
  <c r="N16" i="1"/>
  <c r="N15" i="1"/>
  <c r="E37" i="1"/>
  <c r="E35" i="1"/>
  <c r="E16" i="1"/>
  <c r="E15" i="1"/>
  <c r="I46" i="1" l="1"/>
  <c r="E19" i="1" l="1"/>
  <c r="E18" i="1"/>
  <c r="N35" i="1" l="1"/>
  <c r="N37" i="1" l="1"/>
  <c r="N21" i="1" l="1"/>
  <c r="E21" i="1"/>
  <c r="R26" i="1" l="1"/>
  <c r="N26" i="1" s="1"/>
  <c r="Q46" i="1" l="1"/>
  <c r="Q45" i="1" l="1"/>
  <c r="R45" i="1" l="1"/>
  <c r="R46" i="1"/>
  <c r="S46" i="1" s="1"/>
  <c r="S45" i="1" l="1"/>
  <c r="J46" i="1"/>
  <c r="J4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2BCE1C-2954-4943-9D98-D84515A12354}" keepAlive="1" name="Запит – Таблиця1" description="Підключення до запита &quot;Таблиця1&quot; у книзі." type="5" refreshedVersion="6" background="1" saveData="1">
    <dbPr connection="Provider=Microsoft.Mashup.OleDb.1;Data Source=$Workbook$;Location=Таблиця1;Extended Properties=&quot;&quot;" command="SELECT * FROM [Таблиця1]"/>
  </connection>
</connections>
</file>

<file path=xl/sharedStrings.xml><?xml version="1.0" encoding="utf-8"?>
<sst xmlns="http://schemas.openxmlformats.org/spreadsheetml/2006/main" count="146" uniqueCount="77">
  <si>
    <t>Таблиця 1</t>
  </si>
  <si>
    <t>№ з/п</t>
  </si>
  <si>
    <t xml:space="preserve">Проєкт рішення міської ради                                                                             </t>
  </si>
  <si>
    <t>всього</t>
  </si>
  <si>
    <t>Таблиця 2</t>
  </si>
  <si>
    <t>Найменування завдання, заходу</t>
  </si>
  <si>
    <t>Значення показників</t>
  </si>
  <si>
    <t>шт.</t>
  </si>
  <si>
    <t>Виконавець</t>
  </si>
  <si>
    <t>Орієнтовна вартість заходу, тис.грн.</t>
  </si>
  <si>
    <t>Строки впровадження</t>
  </si>
  <si>
    <t>Найменування заходу</t>
  </si>
  <si>
    <t>Найменування показників виконання завдання</t>
  </si>
  <si>
    <t>Одиниця виміру</t>
  </si>
  <si>
    <t xml:space="preserve">Всього  </t>
  </si>
  <si>
    <t>в тому числі за роками</t>
  </si>
  <si>
    <t>Обсяг ресурсів, всього, в тому числі</t>
  </si>
  <si>
    <t>Таблиця 3</t>
  </si>
  <si>
    <t xml:space="preserve">Проєкт рішення міської ради     </t>
  </si>
  <si>
    <t>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</si>
  <si>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>Завдання, заходи та строки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</si>
  <si>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 xml:space="preserve">Інші бюджетні кошти </t>
  </si>
  <si>
    <t>Кошти не бюджетних джерел</t>
  </si>
  <si>
    <t>Бюджет Вараської міської територіальної громади</t>
  </si>
  <si>
    <t>Інші бюджетні кошти</t>
  </si>
  <si>
    <t>Обсяг коштів, які пропонується залучити на викоонання програми</t>
  </si>
  <si>
    <t>Етапи виконання Програми, роки</t>
  </si>
  <si>
    <t>Усього витрат на виконання програми, (тис. грн)</t>
  </si>
  <si>
    <t xml:space="preserve">Порівняльна таблиця до проєкту рішення Вараської міської ради </t>
  </si>
  <si>
    <t>1. Благоустрій територій</t>
  </si>
  <si>
    <t>Всього по Програмі</t>
  </si>
  <si>
    <t>2021-2025</t>
  </si>
  <si>
    <t>Всього по розділу</t>
  </si>
  <si>
    <t>Вищезазначені зміни також вносяться в розділ 5. Напрямки діяльності та заходи Комплексної програми благоустрою та розвитку комунального господарства Вараської міської територіальної громади на 2021-2025 роки</t>
  </si>
  <si>
    <t>Кількість</t>
  </si>
  <si>
    <t>Ресурсне забезпечення Комплексної програми благоустрою та розвитку комунального господарства Вараської міської територіальної громади на 2021-2025 роки</t>
  </si>
  <si>
    <t>Про внесення змін до Комплексної програми благоустрою та розвитку комунального господарства Вараської міської територіальної громади на 2021-2025 роки № 4300-ПР-8</t>
  </si>
  <si>
    <t>1.4</t>
  </si>
  <si>
    <t>6. Підтримка розвитку комунальних підприємств</t>
  </si>
  <si>
    <t>6.1</t>
  </si>
  <si>
    <t>Впровадження сучасних технологій (придбання спецтехніки, спецобладнання і т. д.) з внесенням в статутний капітал</t>
  </si>
  <si>
    <t>КП «Благоустрій» ВМР, КП «УК «ЖКС» ВМР, КП «ВТВК» ВМР</t>
  </si>
  <si>
    <t>3. Поводження з відходами</t>
  </si>
  <si>
    <t>Всього за розділу</t>
  </si>
  <si>
    <t>6.5</t>
  </si>
  <si>
    <t>3.1</t>
  </si>
  <si>
    <t>Придбання контейнерів для сміття</t>
  </si>
  <si>
    <t>4. Забезпечення потреб споживачів у питній воді нормативної якості</t>
  </si>
  <si>
    <t>4.3</t>
  </si>
  <si>
    <t>2023-2025</t>
  </si>
  <si>
    <t>КП "ВТВК" ВМР</t>
  </si>
  <si>
    <t>Проведення повторної геолого-економічної оцінки Чудлинського родовища</t>
  </si>
  <si>
    <t>6.6</t>
  </si>
  <si>
    <t>КП "Благоустрій" ВМР, КП "УК"ЖКС" ВМР</t>
  </si>
  <si>
    <t>КП "Благоустрій" ВМР, КП "УК "ЖКС" ВМР</t>
  </si>
  <si>
    <t>Рішення міської ради від від 15.12.2020 №41, зі змінами затвердженими наказом №82 від 01.04.2025</t>
  </si>
  <si>
    <t>Утримання доріг</t>
  </si>
  <si>
    <t>КП "Благоустрій" ВМР</t>
  </si>
  <si>
    <r>
      <rPr>
        <sz val="11"/>
        <rFont val="Times New Roman"/>
        <family val="1"/>
        <charset val="204"/>
      </rPr>
      <t>З метою проведення державної експертизи звіту (геолого-економічна оцінка запасів Чудлинського родовища) та отримання протоколу Державної комісії України по запасах корисних копалин</t>
    </r>
    <r>
      <rPr>
        <b/>
        <sz val="11"/>
        <rFont val="Times New Roman"/>
        <family val="1"/>
        <charset val="204"/>
      </rPr>
      <t xml:space="preserve"> 
(+565,000 тис.грн)</t>
    </r>
  </si>
  <si>
    <r>
      <t xml:space="preserve">З метою придбання пластикових контейнерів для КП «УК «ЖКС» ВМР -        
</t>
    </r>
    <r>
      <rPr>
        <b/>
        <sz val="11"/>
        <rFont val="Times New Roman"/>
        <family val="1"/>
        <charset val="204"/>
      </rPr>
      <t>91 шт. (+ 910,000 тис.грн)</t>
    </r>
  </si>
  <si>
    <r>
      <rPr>
        <b/>
        <sz val="11"/>
        <rFont val="Times New Roman"/>
        <family val="1"/>
        <charset val="204"/>
      </rPr>
      <t>КП «Благоустрій» ВМР потребує:</t>
    </r>
    <r>
      <rPr>
        <sz val="11"/>
        <rFont val="Times New Roman"/>
        <family val="1"/>
        <charset val="204"/>
      </rPr>
      <t xml:space="preserve">
катка дорожнього (1 шт.) –  </t>
    </r>
    <r>
      <rPr>
        <b/>
        <sz val="11"/>
        <rFont val="Times New Roman"/>
        <family val="1"/>
        <charset val="204"/>
      </rPr>
      <t>2 200,000 тис. грн</t>
    </r>
    <r>
      <rPr>
        <sz val="11"/>
        <rFont val="Times New Roman"/>
        <family val="1"/>
        <charset val="204"/>
      </rPr>
      <t>;
автогрейдера (1 шт.) –</t>
    </r>
    <r>
      <rPr>
        <b/>
        <sz val="11"/>
        <rFont val="Times New Roman"/>
        <family val="1"/>
        <charset val="204"/>
      </rPr>
      <t xml:space="preserve"> 5 250,000 тис. грн</t>
    </r>
    <r>
      <rPr>
        <sz val="11"/>
        <rFont val="Times New Roman"/>
        <family val="1"/>
        <charset val="204"/>
      </rPr>
      <t xml:space="preserve">.
</t>
    </r>
    <r>
      <rPr>
        <b/>
        <sz val="11"/>
        <rFont val="Times New Roman"/>
        <family val="1"/>
        <charset val="204"/>
      </rPr>
      <t>КП «ВТВК» ВМР потребує:</t>
    </r>
    <r>
      <rPr>
        <sz val="11"/>
        <rFont val="Times New Roman"/>
        <family val="1"/>
        <charset val="204"/>
      </rPr>
      <t xml:space="preserve">
автокрана (1 шт.) – </t>
    </r>
    <r>
      <rPr>
        <b/>
        <sz val="11"/>
        <rFont val="Times New Roman"/>
        <family val="1"/>
        <charset val="204"/>
      </rPr>
      <t>7 450,000 тис. грн</t>
    </r>
    <r>
      <rPr>
        <sz val="11"/>
        <rFont val="Times New Roman"/>
        <family val="1"/>
        <charset val="204"/>
      </rPr>
      <t xml:space="preserve">;
сміттєвоз заднього завантаження (1 шт.) – </t>
    </r>
    <r>
      <rPr>
        <b/>
        <sz val="11"/>
        <rFont val="Times New Roman"/>
        <family val="1"/>
        <charset val="204"/>
      </rPr>
      <t>3 780,000 тис. грн</t>
    </r>
    <r>
      <rPr>
        <sz val="11"/>
        <rFont val="Times New Roman"/>
        <family val="1"/>
        <charset val="204"/>
      </rPr>
      <t xml:space="preserve">;
сміттєвоз бокового завантаження (1 шт.) – </t>
    </r>
    <r>
      <rPr>
        <b/>
        <sz val="11"/>
        <rFont val="Times New Roman"/>
        <family val="1"/>
        <charset val="204"/>
      </rPr>
      <t>3 270,000 тис. грн.</t>
    </r>
    <r>
      <rPr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>КП «УК «ЖКС» ВМР потребує:</t>
    </r>
    <r>
      <rPr>
        <sz val="11"/>
        <rFont val="Times New Roman"/>
        <family val="1"/>
        <charset val="204"/>
      </rPr>
      <t xml:space="preserve">
сміттєвоз заднього комбінового завантаження (1 шт.) - </t>
    </r>
    <r>
      <rPr>
        <b/>
        <sz val="11"/>
        <rFont val="Times New Roman"/>
        <family val="1"/>
        <charset val="204"/>
      </rPr>
      <t>3 870,000 тис. грн.</t>
    </r>
    <r>
      <rPr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>КП «МЕМ» потребує:</t>
    </r>
    <r>
      <rPr>
        <sz val="11"/>
        <rFont val="Times New Roman"/>
        <family val="1"/>
        <charset val="204"/>
      </rPr>
      <t xml:space="preserve">
спеціалізованого автомобіля аварійна майстерня (1 шт.) -</t>
    </r>
    <r>
      <rPr>
        <b/>
        <sz val="11"/>
        <rFont val="Times New Roman"/>
        <family val="1"/>
        <charset val="204"/>
      </rPr>
      <t xml:space="preserve"> 3 560,700 тис. грн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(+29 380,700 тис.грн)</t>
    </r>
  </si>
  <si>
    <t>Придбання інформаційно-розрахункового комплексу теплових мереж системи теплопостачання м.Вараш</t>
  </si>
  <si>
    <t xml:space="preserve"> КП «ВТВК» ВМР</t>
  </si>
  <si>
    <t>Відсутній захід</t>
  </si>
  <si>
    <t>каток дорожній (1 шт.) 
автогрейдер (1 шт.) 
автокран (1 шт.) 
сміттєвоз (3 шт.) 
аварійна майстерня (1 шт.)</t>
  </si>
  <si>
    <t>пластикові контейнери (91 шт.)</t>
  </si>
  <si>
    <t>Програмне забезпечення (1 шт.)</t>
  </si>
  <si>
    <r>
      <t xml:space="preserve">З метою придбання інформаційно-розрахункового комплексу теплових мереж системи теплопостачання міста Вараш </t>
    </r>
    <r>
      <rPr>
        <b/>
        <sz val="11"/>
        <rFont val="Times New Roman"/>
        <family val="1"/>
        <charset val="204"/>
      </rPr>
      <t>( +2 984,000 тис. грн</t>
    </r>
    <r>
      <rPr>
        <sz val="11"/>
        <rFont val="Times New Roman"/>
        <family val="1"/>
        <charset val="204"/>
      </rPr>
      <t>)</t>
    </r>
  </si>
  <si>
    <t>Рішення міської ради від від 15.12.2020 №41, зі змінами затвердженими наказами №82 від 01.04.2025, №389 від 08.07.2025</t>
  </si>
  <si>
    <r>
      <t xml:space="preserve">З метою забезпечення належного утримання  доріг у Вараській МТГ            </t>
    </r>
    <r>
      <rPr>
        <b/>
        <sz val="11"/>
        <rFont val="Times New Roman"/>
        <family val="1"/>
        <charset val="204"/>
      </rPr>
      <t xml:space="preserve">           (+2 668,983 тис.грн):
</t>
    </r>
    <r>
      <rPr>
        <sz val="11"/>
        <rFont val="Times New Roman"/>
        <family val="1"/>
        <charset val="204"/>
      </rPr>
      <t>бензин, дизельне паливо</t>
    </r>
    <r>
      <rPr>
        <b/>
        <sz val="11"/>
        <rFont val="Times New Roman"/>
        <family val="1"/>
        <charset val="204"/>
      </rPr>
      <t xml:space="preserve"> - 2 492,500 тис. грн;
</t>
    </r>
    <r>
      <rPr>
        <sz val="11"/>
        <rFont val="Times New Roman"/>
        <family val="1"/>
        <charset val="204"/>
      </rPr>
      <t>запасні частини та матеріали</t>
    </r>
    <r>
      <rPr>
        <b/>
        <sz val="11"/>
        <rFont val="Times New Roman"/>
        <family val="1"/>
        <charset val="204"/>
      </rPr>
      <t xml:space="preserve"> - 128,280 тис. грн;
</t>
    </r>
    <r>
      <rPr>
        <sz val="11"/>
        <rFont val="Times New Roman"/>
        <family val="1"/>
        <charset val="204"/>
      </rPr>
      <t xml:space="preserve">отримання дозволу на спеціальне водокористування </t>
    </r>
    <r>
      <rPr>
        <b/>
        <sz val="11"/>
        <rFont val="Times New Roman"/>
        <family val="1"/>
        <charset val="204"/>
      </rPr>
      <t>- 48,203 тис. грн.</t>
    </r>
  </si>
  <si>
    <t xml:space="preserve">Надання безповоротної фінансової підтримки комунальним підприємствам Вараської міської ради </t>
  </si>
  <si>
    <t>2024-2025</t>
  </si>
  <si>
    <t>КП «МЕМ»</t>
  </si>
  <si>
    <r>
      <rPr>
        <sz val="11"/>
        <color theme="1"/>
        <rFont val="Times New Roman"/>
        <family val="1"/>
        <charset val="204"/>
      </rPr>
      <t xml:space="preserve">З метою забезпечення функціонування електричних мереж -                            </t>
    </r>
    <r>
      <rPr>
        <b/>
        <sz val="11"/>
        <color theme="1"/>
        <rFont val="Times New Roman"/>
        <family val="1"/>
        <charset val="204"/>
      </rPr>
      <t>( + 3 904,028 тис.грн):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предмети та матеріали, обладнання - </t>
    </r>
    <r>
      <rPr>
        <b/>
        <sz val="11"/>
        <color theme="1"/>
        <rFont val="Times New Roman"/>
        <family val="1"/>
        <charset val="204"/>
      </rPr>
      <t>2 098,014 тис.грн;</t>
    </r>
    <r>
      <rPr>
        <sz val="11"/>
        <color theme="1"/>
        <rFont val="Times New Roman"/>
        <family val="1"/>
        <charset val="204"/>
      </rPr>
      <t xml:space="preserve">
паливомастильні матеріали - </t>
    </r>
    <r>
      <rPr>
        <b/>
        <sz val="11"/>
        <color theme="1"/>
        <rFont val="Times New Roman"/>
        <family val="1"/>
        <charset val="204"/>
      </rPr>
      <t>408,120 тис.грн;</t>
    </r>
    <r>
      <rPr>
        <sz val="11"/>
        <color theme="1"/>
        <rFont val="Times New Roman"/>
        <family val="1"/>
        <charset val="204"/>
      </rPr>
      <t xml:space="preserve">
поточні та аварійні роботи -</t>
    </r>
    <r>
      <rPr>
        <b/>
        <sz val="11"/>
        <color theme="1"/>
        <rFont val="Times New Roman"/>
        <family val="1"/>
        <charset val="204"/>
      </rPr>
      <t xml:space="preserve"> 64,056 тис.грн;</t>
    </r>
    <r>
      <rPr>
        <sz val="11"/>
        <color theme="1"/>
        <rFont val="Times New Roman"/>
        <family val="1"/>
        <charset val="204"/>
      </rPr>
      <t xml:space="preserve">
господарські послуги - </t>
    </r>
    <r>
      <rPr>
        <b/>
        <sz val="11"/>
        <color theme="1"/>
        <rFont val="Times New Roman"/>
        <family val="1"/>
        <charset val="204"/>
      </rPr>
      <t>161,427 тис.грн;</t>
    </r>
    <r>
      <rPr>
        <sz val="11"/>
        <color theme="1"/>
        <rFont val="Times New Roman"/>
        <family val="1"/>
        <charset val="204"/>
      </rPr>
      <t xml:space="preserve">
комунальні послуги - </t>
    </r>
    <r>
      <rPr>
        <b/>
        <sz val="11"/>
        <color theme="1"/>
        <rFont val="Times New Roman"/>
        <family val="1"/>
        <charset val="204"/>
      </rPr>
      <t>117,465 тис.грн;</t>
    </r>
    <r>
      <rPr>
        <sz val="11"/>
        <color theme="1"/>
        <rFont val="Times New Roman"/>
        <family val="1"/>
        <charset val="204"/>
      </rPr>
      <t xml:space="preserve">
прилади та інвентар - </t>
    </r>
    <r>
      <rPr>
        <b/>
        <sz val="11"/>
        <color theme="1"/>
        <rFont val="Times New Roman"/>
        <family val="1"/>
        <charset val="204"/>
      </rPr>
      <t>27,754 тис.грн;</t>
    </r>
    <r>
      <rPr>
        <sz val="11"/>
        <color theme="1"/>
        <rFont val="Times New Roman"/>
        <family val="1"/>
        <charset val="204"/>
      </rPr>
      <t xml:space="preserve">
витрати на охорону праці - </t>
    </r>
    <r>
      <rPr>
        <b/>
        <sz val="11"/>
        <color theme="1"/>
        <rFont val="Times New Roman"/>
        <family val="1"/>
        <charset val="204"/>
      </rPr>
      <t xml:space="preserve">99,213 тис.грн;
</t>
    </r>
    <r>
      <rPr>
        <sz val="11"/>
        <color theme="1"/>
        <rFont val="Times New Roman"/>
        <family val="1"/>
        <charset val="204"/>
      </rPr>
      <t xml:space="preserve">впровадження системи диспетчеризації та моніторингу електичних мереж - </t>
    </r>
    <r>
      <rPr>
        <b/>
        <sz val="11"/>
        <color theme="1"/>
        <rFont val="Times New Roman"/>
        <family val="1"/>
        <charset val="204"/>
      </rPr>
      <t>927,979 тис.грн.</t>
    </r>
  </si>
  <si>
    <t>Всього додається 41 838,711 тис.грн</t>
  </si>
  <si>
    <r>
      <rPr>
        <sz val="11"/>
        <rFont val="Times New Roman"/>
        <family val="1"/>
        <charset val="204"/>
      </rPr>
      <t>З метою проведення невідкладних ремонтних робіт на об'єктах критичної інфраструктури -</t>
    </r>
    <r>
      <rPr>
        <b/>
        <sz val="11"/>
        <rFont val="Times New Roman"/>
        <family val="1"/>
        <charset val="204"/>
      </rPr>
      <t xml:space="preserve"> 1 426,000 тис. грн.</t>
    </r>
  </si>
  <si>
    <r>
      <t xml:space="preserve">
В пунктах 9, 9.1  паспорту Програми загальний обсяг фінансових ресурсів, необхідних для реалізації програми замінити на </t>
    </r>
    <r>
      <rPr>
        <sz val="12"/>
        <color rgb="FFFF0000"/>
        <rFont val="Times New Roman"/>
        <family val="1"/>
        <charset val="204"/>
      </rPr>
      <t>757 786,570</t>
    </r>
    <r>
      <rPr>
        <sz val="12"/>
        <rFont val="Times New Roman"/>
        <family val="1"/>
        <charset val="204"/>
      </rPr>
      <t xml:space="preserve"> тис. грн, в т.ч., на 2025 рік змінити на</t>
    </r>
    <r>
      <rPr>
        <sz val="12"/>
        <color rgb="FFFF0000"/>
        <rFont val="Times New Roman"/>
        <family val="1"/>
        <charset val="204"/>
      </rPr>
      <t xml:space="preserve"> 186264,236</t>
    </r>
    <r>
      <rPr>
        <sz val="12"/>
        <rFont val="Times New Roman"/>
        <family val="1"/>
        <charset val="204"/>
      </rPr>
      <t xml:space="preserve"> тис. грн.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</si>
</sst>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#,##0.000"/>
    <numFmt numFmtId="167" formatCode="_-* #,##0.000\ _₴_-;\-* #,##0.000\ _₴_-;_-* &quot;-&quot;???\ _₴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23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4" fontId="0" fillId="0" borderId="0" xfId="0" applyNumberFormat="1"/>
    <xf numFmtId="4" fontId="12" fillId="0" borderId="0" xfId="0" applyNumberFormat="1" applyFont="1" applyAlignment="1">
      <alignment vertical="center"/>
    </xf>
    <xf numFmtId="4" fontId="10" fillId="0" borderId="0" xfId="0" applyNumberFormat="1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64" fontId="18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left" wrapText="1"/>
    </xf>
    <xf numFmtId="164" fontId="6" fillId="0" borderId="2" xfId="0" applyNumberFormat="1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164" fontId="18" fillId="0" borderId="2" xfId="0" applyNumberFormat="1" applyFont="1" applyBorder="1" applyAlignment="1">
      <alignment horizontal="center" vertical="center"/>
    </xf>
    <xf numFmtId="0" fontId="25" fillId="0" borderId="0" xfId="0" applyFont="1"/>
    <xf numFmtId="0" fontId="3" fillId="0" borderId="3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11" fillId="0" borderId="0" xfId="0" applyFont="1"/>
    <xf numFmtId="0" fontId="6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21" fillId="0" borderId="0" xfId="0" applyNumberFormat="1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5" fontId="26" fillId="0" borderId="0" xfId="2" applyNumberFormat="1" applyFont="1" applyFill="1" applyAlignment="1">
      <alignment wrapText="1"/>
    </xf>
    <xf numFmtId="165" fontId="26" fillId="0" borderId="0" xfId="2" applyNumberFormat="1" applyFont="1" applyFill="1" applyAlignment="1">
      <alignment horizontal="left" wrapText="1"/>
    </xf>
    <xf numFmtId="167" fontId="26" fillId="0" borderId="0" xfId="0" applyNumberFormat="1" applyFont="1"/>
    <xf numFmtId="0" fontId="27" fillId="0" borderId="0" xfId="0" applyFont="1"/>
    <xf numFmtId="0" fontId="3" fillId="0" borderId="2" xfId="0" applyFont="1" applyBorder="1" applyAlignment="1">
      <alignment horizontal="left" vertical="center" wrapText="1"/>
    </xf>
    <xf numFmtId="164" fontId="19" fillId="0" borderId="16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165" fontId="21" fillId="0" borderId="0" xfId="2" applyNumberFormat="1" applyFont="1" applyFill="1" applyAlignment="1">
      <alignment horizontal="left" wrapText="1"/>
    </xf>
    <xf numFmtId="49" fontId="10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top" wrapText="1"/>
    </xf>
    <xf numFmtId="4" fontId="21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left"/>
    </xf>
    <xf numFmtId="0" fontId="3" fillId="0" borderId="6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18" fillId="0" borderId="33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64" fontId="19" fillId="0" borderId="39" xfId="0" applyNumberFormat="1" applyFont="1" applyBorder="1" applyAlignment="1">
      <alignment horizontal="center" vertical="center"/>
    </xf>
    <xf numFmtId="164" fontId="18" fillId="0" borderId="39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19" fillId="0" borderId="41" xfId="0" applyNumberFormat="1" applyFont="1" applyBorder="1" applyAlignment="1">
      <alignment horizontal="center" vertical="center"/>
    </xf>
    <xf numFmtId="164" fontId="19" fillId="0" borderId="37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25" fillId="0" borderId="0" xfId="0" applyNumberFormat="1" applyFont="1"/>
    <xf numFmtId="164" fontId="6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" fontId="28" fillId="0" borderId="0" xfId="0" applyNumberFormat="1" applyFont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164" fontId="19" fillId="0" borderId="42" xfId="0" applyNumberFormat="1" applyFont="1" applyBorder="1" applyAlignment="1">
      <alignment horizontal="center" vertical="center"/>
    </xf>
    <xf numFmtId="164" fontId="15" fillId="0" borderId="42" xfId="0" applyNumberFormat="1" applyFont="1" applyBorder="1" applyAlignment="1">
      <alignment horizontal="center" vertical="center" wrapText="1"/>
    </xf>
    <xf numFmtId="164" fontId="15" fillId="0" borderId="42" xfId="0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2" borderId="4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9" fillId="0" borderId="32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wrapText="1"/>
    </xf>
    <xf numFmtId="165" fontId="21" fillId="0" borderId="0" xfId="2" applyNumberFormat="1" applyFont="1" applyFill="1" applyAlignment="1">
      <alignment horizontal="left" wrapText="1"/>
    </xf>
    <xf numFmtId="0" fontId="1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left" vertical="center"/>
    </xf>
    <xf numFmtId="49" fontId="9" fillId="0" borderId="35" xfId="0" applyNumberFormat="1" applyFont="1" applyBorder="1" applyAlignment="1">
      <alignment horizontal="left" vertical="center"/>
    </xf>
    <xf numFmtId="49" fontId="9" fillId="0" borderId="36" xfId="0" applyNumberFormat="1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" fontId="9" fillId="0" borderId="6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2" fontId="6" fillId="0" borderId="42" xfId="0" applyNumberFormat="1" applyFont="1" applyBorder="1" applyAlignment="1">
      <alignment horizontal="left" vertical="center"/>
    </xf>
    <xf numFmtId="2" fontId="0" fillId="0" borderId="42" xfId="0" applyNumberFormat="1" applyBorder="1" applyAlignment="1">
      <alignment horizontal="left" vertical="center"/>
    </xf>
    <xf numFmtId="2" fontId="0" fillId="0" borderId="44" xfId="0" applyNumberForma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6" fillId="0" borderId="14" xfId="0" applyNumberFormat="1" applyFont="1" applyBorder="1" applyAlignment="1">
      <alignment horizontal="left" vertical="center"/>
    </xf>
    <xf numFmtId="2" fontId="0" fillId="0" borderId="14" xfId="0" applyNumberFormat="1" applyBorder="1" applyAlignment="1">
      <alignment horizontal="left" vertical="center"/>
    </xf>
    <xf numFmtId="2" fontId="0" fillId="0" borderId="15" xfId="0" applyNumberForma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tabSelected="1" view="pageBreakPreview" topLeftCell="D16" zoomScale="90" zoomScaleNormal="90" zoomScaleSheetLayoutView="90" zoomScalePageLayoutView="40" workbookViewId="0">
      <selection activeCell="O6" sqref="O6"/>
    </sheetView>
  </sheetViews>
  <sheetFormatPr defaultRowHeight="15" x14ac:dyDescent="0.25"/>
  <cols>
    <col min="1" max="1" width="6.42578125" customWidth="1"/>
    <col min="2" max="2" width="20.5703125" customWidth="1"/>
    <col min="3" max="3" width="13.5703125" customWidth="1"/>
    <col min="4" max="4" width="16" customWidth="1"/>
    <col min="5" max="5" width="14.85546875" customWidth="1"/>
    <col min="6" max="7" width="12.28515625" customWidth="1"/>
    <col min="8" max="8" width="12.28515625" style="5" customWidth="1"/>
    <col min="9" max="9" width="12.28515625" customWidth="1"/>
    <col min="10" max="10" width="13.28515625" customWidth="1"/>
    <col min="11" max="11" width="20.42578125" customWidth="1"/>
    <col min="12" max="12" width="13.42578125" customWidth="1"/>
    <col min="13" max="13" width="16" customWidth="1"/>
    <col min="14" max="14" width="16.7109375" customWidth="1"/>
    <col min="15" max="15" width="18.85546875" customWidth="1"/>
    <col min="16" max="16" width="15.140625" customWidth="1"/>
    <col min="17" max="19" width="13.28515625" customWidth="1"/>
    <col min="20" max="20" width="67.28515625" style="16" customWidth="1"/>
    <col min="21" max="21" width="17.5703125" style="51" customWidth="1"/>
  </cols>
  <sheetData>
    <row r="1" spans="1:22" ht="22.5" customHeight="1" x14ac:dyDescent="0.25">
      <c r="A1" s="228" t="s">
        <v>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</row>
    <row r="2" spans="1:22" ht="51.75" customHeight="1" x14ac:dyDescent="0.25">
      <c r="A2" s="237" t="s">
        <v>36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</row>
    <row r="3" spans="1:22" ht="30.75" customHeight="1" x14ac:dyDescent="0.25">
      <c r="A3" s="239" t="s">
        <v>76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</row>
    <row r="4" spans="1:22" ht="35.25" customHeight="1" x14ac:dyDescent="0.3">
      <c r="A4" s="241" t="s">
        <v>20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</row>
    <row r="5" spans="1:22" ht="59.25" hidden="1" customHeight="1" thickBot="1" x14ac:dyDescent="0.3">
      <c r="A5" s="1"/>
      <c r="B5" s="1"/>
      <c r="C5" s="1"/>
      <c r="D5" s="1"/>
      <c r="E5" s="1"/>
      <c r="F5" s="1"/>
      <c r="G5" s="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22" ht="20.100000000000001" customHeight="1" thickBot="1" x14ac:dyDescent="0.3">
      <c r="A6" s="1"/>
      <c r="B6" s="1"/>
      <c r="C6" s="1"/>
      <c r="D6" s="1"/>
      <c r="E6" s="1"/>
      <c r="F6" s="1"/>
      <c r="G6" s="1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3" t="s">
        <v>0</v>
      </c>
    </row>
    <row r="7" spans="1:22" ht="20.100000000000001" customHeight="1" x14ac:dyDescent="0.25">
      <c r="A7" s="229" t="s">
        <v>1</v>
      </c>
      <c r="B7" s="190" t="s">
        <v>11</v>
      </c>
      <c r="C7" s="190" t="s">
        <v>10</v>
      </c>
      <c r="D7" s="190" t="s">
        <v>8</v>
      </c>
      <c r="E7" s="190" t="s">
        <v>9</v>
      </c>
      <c r="F7" s="190"/>
      <c r="G7" s="234"/>
      <c r="H7" s="234"/>
      <c r="I7" s="234"/>
      <c r="J7" s="235"/>
      <c r="K7" s="229" t="s">
        <v>11</v>
      </c>
      <c r="L7" s="190" t="s">
        <v>10</v>
      </c>
      <c r="M7" s="190" t="s">
        <v>8</v>
      </c>
      <c r="N7" s="233" t="s">
        <v>9</v>
      </c>
      <c r="O7" s="233"/>
      <c r="P7" s="234"/>
      <c r="Q7" s="234"/>
      <c r="R7" s="234"/>
      <c r="S7" s="235"/>
      <c r="T7" s="17"/>
    </row>
    <row r="8" spans="1:22" ht="0.75" customHeight="1" x14ac:dyDescent="0.25">
      <c r="A8" s="230"/>
      <c r="B8" s="232"/>
      <c r="C8" s="191"/>
      <c r="D8" s="191"/>
      <c r="E8" s="232"/>
      <c r="F8" s="232"/>
      <c r="G8" s="232"/>
      <c r="H8" s="232"/>
      <c r="I8" s="232"/>
      <c r="J8" s="236"/>
      <c r="K8" s="231"/>
      <c r="L8" s="191"/>
      <c r="M8" s="232"/>
      <c r="N8" s="232"/>
      <c r="O8" s="232"/>
      <c r="P8" s="232"/>
      <c r="Q8" s="232"/>
      <c r="R8" s="232"/>
      <c r="S8" s="236"/>
      <c r="T8" s="17"/>
    </row>
    <row r="9" spans="1:22" ht="25.5" customHeight="1" x14ac:dyDescent="0.25">
      <c r="A9" s="230"/>
      <c r="B9" s="232"/>
      <c r="C9" s="191"/>
      <c r="D9" s="191"/>
      <c r="E9" s="138" t="s">
        <v>68</v>
      </c>
      <c r="F9" s="138"/>
      <c r="G9" s="139"/>
      <c r="H9" s="139"/>
      <c r="I9" s="139"/>
      <c r="J9" s="140"/>
      <c r="K9" s="231"/>
      <c r="L9" s="191"/>
      <c r="M9" s="232"/>
      <c r="N9" s="191" t="s">
        <v>2</v>
      </c>
      <c r="O9" s="191"/>
      <c r="P9" s="139"/>
      <c r="Q9" s="139"/>
      <c r="R9" s="139"/>
      <c r="S9" s="140"/>
      <c r="T9" s="17"/>
      <c r="V9" s="51"/>
    </row>
    <row r="10" spans="1:22" ht="15" customHeight="1" x14ac:dyDescent="0.25">
      <c r="A10" s="230"/>
      <c r="B10" s="232"/>
      <c r="C10" s="191"/>
      <c r="D10" s="191"/>
      <c r="E10" s="97" t="s">
        <v>3</v>
      </c>
      <c r="F10" s="97">
        <v>2021</v>
      </c>
      <c r="G10" s="97">
        <v>2022</v>
      </c>
      <c r="H10" s="97">
        <v>2023</v>
      </c>
      <c r="I10" s="97">
        <v>2024</v>
      </c>
      <c r="J10" s="126">
        <v>2025</v>
      </c>
      <c r="K10" s="231"/>
      <c r="L10" s="191"/>
      <c r="M10" s="232"/>
      <c r="N10" s="116" t="s">
        <v>3</v>
      </c>
      <c r="O10" s="116">
        <v>2021</v>
      </c>
      <c r="P10" s="116">
        <v>2022</v>
      </c>
      <c r="Q10" s="116">
        <v>2023</v>
      </c>
      <c r="R10" s="116">
        <v>2024</v>
      </c>
      <c r="S10" s="11">
        <v>2025</v>
      </c>
      <c r="T10" s="49"/>
      <c r="V10" s="51"/>
    </row>
    <row r="11" spans="1:22" ht="20.25" customHeight="1" x14ac:dyDescent="0.25">
      <c r="A11" s="207" t="s">
        <v>29</v>
      </c>
      <c r="B11" s="208"/>
      <c r="C11" s="208"/>
      <c r="D11" s="208"/>
      <c r="E11" s="208"/>
      <c r="F11" s="208"/>
      <c r="G11" s="208"/>
      <c r="H11" s="208"/>
      <c r="I11" s="208"/>
      <c r="J11" s="209"/>
      <c r="K11" s="210" t="s">
        <v>29</v>
      </c>
      <c r="L11" s="211"/>
      <c r="M11" s="211"/>
      <c r="N11" s="211"/>
      <c r="O11" s="211"/>
      <c r="P11" s="211"/>
      <c r="Q11" s="211"/>
      <c r="R11" s="211"/>
      <c r="S11" s="212"/>
      <c r="T11" s="49"/>
      <c r="V11" s="51"/>
    </row>
    <row r="12" spans="1:22" ht="76.5" customHeight="1" x14ac:dyDescent="0.25">
      <c r="A12" s="75" t="s">
        <v>37</v>
      </c>
      <c r="B12" s="76" t="s">
        <v>56</v>
      </c>
      <c r="C12" s="77" t="s">
        <v>31</v>
      </c>
      <c r="D12" s="76" t="s">
        <v>57</v>
      </c>
      <c r="E12" s="78">
        <f>SUM(F12:J12)</f>
        <v>183271.872</v>
      </c>
      <c r="F12" s="79">
        <v>25213.501</v>
      </c>
      <c r="G12" s="79">
        <v>32307.120999999999</v>
      </c>
      <c r="H12" s="79">
        <v>40607.752</v>
      </c>
      <c r="I12" s="79">
        <v>44064.127999999997</v>
      </c>
      <c r="J12" s="127">
        <v>41079.370000000003</v>
      </c>
      <c r="K12" s="80" t="s">
        <v>56</v>
      </c>
      <c r="L12" s="79" t="s">
        <v>31</v>
      </c>
      <c r="M12" s="81" t="s">
        <v>57</v>
      </c>
      <c r="N12" s="82">
        <f>SUM(O12:S12)</f>
        <v>185940.85500000001</v>
      </c>
      <c r="O12" s="79">
        <v>25213.501</v>
      </c>
      <c r="P12" s="79">
        <v>32307.120999999999</v>
      </c>
      <c r="Q12" s="79">
        <v>40607.752</v>
      </c>
      <c r="R12" s="79">
        <v>44064.127999999997</v>
      </c>
      <c r="S12" s="83">
        <f>SUM(J12+2668.983)</f>
        <v>43748.353000000003</v>
      </c>
      <c r="T12" s="84" t="s">
        <v>69</v>
      </c>
      <c r="V12" s="112"/>
    </row>
    <row r="13" spans="1:22" ht="15" customHeight="1" x14ac:dyDescent="0.25">
      <c r="A13" s="213" t="s">
        <v>32</v>
      </c>
      <c r="B13" s="214"/>
      <c r="C13" s="214"/>
      <c r="D13" s="214"/>
      <c r="E13" s="15">
        <f>SUM(F13:J13)</f>
        <v>381118.64400000003</v>
      </c>
      <c r="F13" s="36">
        <v>49062.023999999998</v>
      </c>
      <c r="G13" s="36">
        <v>71607.407000000007</v>
      </c>
      <c r="H13" s="36">
        <v>80120.724000000002</v>
      </c>
      <c r="I13" s="36">
        <v>91784.903999999995</v>
      </c>
      <c r="J13" s="128">
        <v>88543.585000000006</v>
      </c>
      <c r="K13" s="215" t="s">
        <v>32</v>
      </c>
      <c r="L13" s="216"/>
      <c r="M13" s="216"/>
      <c r="N13" s="26">
        <f>SUM(O13:S13)</f>
        <v>383787.62699999998</v>
      </c>
      <c r="O13" s="36">
        <v>49062.023999999998</v>
      </c>
      <c r="P13" s="36">
        <v>71607.407000000007</v>
      </c>
      <c r="Q13" s="36">
        <v>80120.724000000002</v>
      </c>
      <c r="R13" s="36">
        <v>91784.903999999995</v>
      </c>
      <c r="S13" s="27">
        <f>SUM(J13+2668.983)</f>
        <v>91212.567999999999</v>
      </c>
      <c r="T13" s="49"/>
      <c r="V13" s="51"/>
    </row>
    <row r="14" spans="1:22" ht="21" customHeight="1" x14ac:dyDescent="0.25">
      <c r="A14" s="159" t="s">
        <v>42</v>
      </c>
      <c r="B14" s="160"/>
      <c r="C14" s="160"/>
      <c r="D14" s="160"/>
      <c r="E14" s="160"/>
      <c r="F14" s="160"/>
      <c r="G14" s="160"/>
      <c r="H14" s="160"/>
      <c r="I14" s="160"/>
      <c r="J14" s="161"/>
      <c r="K14" s="162" t="s">
        <v>42</v>
      </c>
      <c r="L14" s="163"/>
      <c r="M14" s="163"/>
      <c r="N14" s="163"/>
      <c r="O14" s="163"/>
      <c r="P14" s="163"/>
      <c r="Q14" s="163"/>
      <c r="R14" s="163"/>
      <c r="S14" s="164"/>
      <c r="T14" s="49"/>
      <c r="U14" s="66"/>
      <c r="V14" s="146"/>
    </row>
    <row r="15" spans="1:22" ht="90" customHeight="1" x14ac:dyDescent="0.25">
      <c r="A15" s="28" t="s">
        <v>45</v>
      </c>
      <c r="B15" s="64" t="s">
        <v>46</v>
      </c>
      <c r="C15" s="97" t="s">
        <v>31</v>
      </c>
      <c r="D15" s="64" t="s">
        <v>53</v>
      </c>
      <c r="E15" s="15">
        <f>SUM(F15:J15)</f>
        <v>1750</v>
      </c>
      <c r="F15" s="47">
        <v>350</v>
      </c>
      <c r="G15" s="47">
        <v>350</v>
      </c>
      <c r="H15" s="47">
        <v>350</v>
      </c>
      <c r="I15" s="47">
        <v>350</v>
      </c>
      <c r="J15" s="129">
        <v>350</v>
      </c>
      <c r="K15" s="53" t="s">
        <v>46</v>
      </c>
      <c r="L15" s="97" t="s">
        <v>31</v>
      </c>
      <c r="M15" s="71" t="s">
        <v>54</v>
      </c>
      <c r="N15" s="57">
        <f>SUM(O15:S15)</f>
        <v>2660</v>
      </c>
      <c r="O15" s="47">
        <v>350</v>
      </c>
      <c r="P15" s="47">
        <v>350</v>
      </c>
      <c r="Q15" s="47">
        <v>350</v>
      </c>
      <c r="R15" s="47">
        <v>350</v>
      </c>
      <c r="S15" s="60">
        <f>SUM(J15+910)</f>
        <v>1260</v>
      </c>
      <c r="T15" s="84" t="s">
        <v>59</v>
      </c>
      <c r="U15" s="67"/>
      <c r="V15" s="146"/>
    </row>
    <row r="16" spans="1:22" ht="15" customHeight="1" x14ac:dyDescent="0.25">
      <c r="A16" s="184" t="s">
        <v>32</v>
      </c>
      <c r="B16" s="185"/>
      <c r="C16" s="185"/>
      <c r="D16" s="186"/>
      <c r="E16" s="41">
        <f>SUM(F16:J16)</f>
        <v>2435</v>
      </c>
      <c r="F16" s="38">
        <v>450</v>
      </c>
      <c r="G16" s="38">
        <v>550</v>
      </c>
      <c r="H16" s="38">
        <v>350</v>
      </c>
      <c r="I16" s="37">
        <v>495</v>
      </c>
      <c r="J16" s="130">
        <v>590</v>
      </c>
      <c r="K16" s="187" t="s">
        <v>32</v>
      </c>
      <c r="L16" s="188"/>
      <c r="M16" s="189"/>
      <c r="N16" s="44">
        <f>SUM(O16:S16)</f>
        <v>3345</v>
      </c>
      <c r="O16" s="38">
        <v>450</v>
      </c>
      <c r="P16" s="38">
        <v>550</v>
      </c>
      <c r="Q16" s="38">
        <v>350</v>
      </c>
      <c r="R16" s="37">
        <v>495</v>
      </c>
      <c r="S16" s="72">
        <f>SUM(J16+910)</f>
        <v>1500</v>
      </c>
      <c r="T16" s="45"/>
      <c r="U16" s="68"/>
      <c r="V16" s="46"/>
    </row>
    <row r="17" spans="1:22" ht="15" customHeight="1" x14ac:dyDescent="0.25">
      <c r="A17" s="198" t="s">
        <v>47</v>
      </c>
      <c r="B17" s="199"/>
      <c r="C17" s="199"/>
      <c r="D17" s="199"/>
      <c r="E17" s="199"/>
      <c r="F17" s="199"/>
      <c r="G17" s="199"/>
      <c r="H17" s="199"/>
      <c r="I17" s="199"/>
      <c r="J17" s="200"/>
      <c r="K17" s="201" t="s">
        <v>47</v>
      </c>
      <c r="L17" s="202"/>
      <c r="M17" s="202"/>
      <c r="N17" s="202"/>
      <c r="O17" s="202"/>
      <c r="P17" s="202"/>
      <c r="Q17" s="202"/>
      <c r="R17" s="202"/>
      <c r="S17" s="203"/>
      <c r="T17" s="45"/>
      <c r="U17" s="68"/>
      <c r="V17" s="46"/>
    </row>
    <row r="18" spans="1:22" ht="76.5" customHeight="1" x14ac:dyDescent="0.25">
      <c r="A18" s="28" t="s">
        <v>48</v>
      </c>
      <c r="B18" s="58" t="s">
        <v>51</v>
      </c>
      <c r="C18" s="34" t="s">
        <v>49</v>
      </c>
      <c r="D18" s="34" t="s">
        <v>50</v>
      </c>
      <c r="E18" s="15">
        <f>SUM(F18:J18)</f>
        <v>1172.346</v>
      </c>
      <c r="F18" s="47">
        <v>0</v>
      </c>
      <c r="G18" s="47">
        <v>0</v>
      </c>
      <c r="H18" s="47">
        <v>779.85</v>
      </c>
      <c r="I18" s="47">
        <v>193.05600000000001</v>
      </c>
      <c r="J18" s="131">
        <v>199.44</v>
      </c>
      <c r="K18" s="65" t="s">
        <v>51</v>
      </c>
      <c r="L18" s="34" t="s">
        <v>49</v>
      </c>
      <c r="M18" s="34" t="s">
        <v>50</v>
      </c>
      <c r="N18" s="26">
        <f>SUM(O18:S18)</f>
        <v>1737.346</v>
      </c>
      <c r="O18" s="47">
        <v>0</v>
      </c>
      <c r="P18" s="47">
        <v>0</v>
      </c>
      <c r="Q18" s="47">
        <v>779.85</v>
      </c>
      <c r="R18" s="47">
        <v>193.05600000000001</v>
      </c>
      <c r="S18" s="29">
        <f>SUM(J18+565)</f>
        <v>764.44</v>
      </c>
      <c r="T18" s="85" t="s">
        <v>58</v>
      </c>
      <c r="U18" s="68"/>
      <c r="V18" s="46"/>
    </row>
    <row r="19" spans="1:22" ht="15" customHeight="1" x14ac:dyDescent="0.25">
      <c r="A19" s="184" t="s">
        <v>32</v>
      </c>
      <c r="B19" s="185"/>
      <c r="C19" s="185"/>
      <c r="D19" s="186"/>
      <c r="E19" s="50">
        <f>SUM(F19:J19)</f>
        <v>40332.805</v>
      </c>
      <c r="F19" s="14">
        <v>3281.6</v>
      </c>
      <c r="G19" s="14">
        <v>16603.689999999999</v>
      </c>
      <c r="H19" s="14">
        <v>11955.019</v>
      </c>
      <c r="I19" s="15">
        <v>4093.056</v>
      </c>
      <c r="J19" s="132">
        <v>4399.4399999999996</v>
      </c>
      <c r="K19" s="204"/>
      <c r="L19" s="205"/>
      <c r="M19" s="206"/>
      <c r="N19" s="26">
        <f>SUM(O19:S19)</f>
        <v>40897.805</v>
      </c>
      <c r="O19" s="14">
        <v>3281.6</v>
      </c>
      <c r="P19" s="14">
        <v>16603.689999999999</v>
      </c>
      <c r="Q19" s="14">
        <v>11955.019</v>
      </c>
      <c r="R19" s="15">
        <v>4093.056</v>
      </c>
      <c r="S19" s="73">
        <f>SUM(J19+565)</f>
        <v>4964.4399999999996</v>
      </c>
      <c r="T19" s="45"/>
      <c r="U19" s="68"/>
      <c r="V19" s="46"/>
    </row>
    <row r="20" spans="1:22" ht="15" customHeight="1" x14ac:dyDescent="0.25">
      <c r="A20" s="159" t="s">
        <v>38</v>
      </c>
      <c r="B20" s="160"/>
      <c r="C20" s="160"/>
      <c r="D20" s="160"/>
      <c r="E20" s="160"/>
      <c r="F20" s="160"/>
      <c r="G20" s="160"/>
      <c r="H20" s="160"/>
      <c r="I20" s="160"/>
      <c r="J20" s="161"/>
      <c r="K20" s="162" t="s">
        <v>38</v>
      </c>
      <c r="L20" s="163"/>
      <c r="M20" s="163"/>
      <c r="N20" s="163"/>
      <c r="O20" s="163"/>
      <c r="P20" s="163"/>
      <c r="Q20" s="163"/>
      <c r="R20" s="163"/>
      <c r="S20" s="164"/>
      <c r="T20" s="86"/>
      <c r="U20" s="166"/>
      <c r="V20" s="146"/>
    </row>
    <row r="21" spans="1:22" ht="204" customHeight="1" x14ac:dyDescent="0.25">
      <c r="A21" s="28" t="s">
        <v>39</v>
      </c>
      <c r="B21" s="39" t="s">
        <v>40</v>
      </c>
      <c r="C21" s="13" t="s">
        <v>31</v>
      </c>
      <c r="D21" s="40" t="s">
        <v>41</v>
      </c>
      <c r="E21" s="41">
        <f>SUM(F21:J21)</f>
        <v>93115.72</v>
      </c>
      <c r="F21" s="42">
        <v>20371.599999999999</v>
      </c>
      <c r="G21" s="42">
        <v>13098.75</v>
      </c>
      <c r="H21" s="42">
        <v>27850</v>
      </c>
      <c r="I21" s="113">
        <v>20195.37</v>
      </c>
      <c r="J21" s="133">
        <v>11600</v>
      </c>
      <c r="K21" s="52" t="s">
        <v>40</v>
      </c>
      <c r="L21" s="13" t="s">
        <v>31</v>
      </c>
      <c r="M21" s="40" t="s">
        <v>41</v>
      </c>
      <c r="N21" s="26">
        <f>SUM(O21:S21)</f>
        <v>122496.42</v>
      </c>
      <c r="O21" s="43">
        <v>20371.599999999999</v>
      </c>
      <c r="P21" s="43">
        <v>13098.75</v>
      </c>
      <c r="Q21" s="43">
        <v>27850</v>
      </c>
      <c r="R21" s="47">
        <v>20195.37</v>
      </c>
      <c r="S21" s="29">
        <f>SUM(J21+29380.7)</f>
        <v>40980.699999999997</v>
      </c>
      <c r="T21" s="86" t="s">
        <v>60</v>
      </c>
      <c r="U21" s="166"/>
      <c r="V21" s="146"/>
    </row>
    <row r="22" spans="1:22" ht="173.25" customHeight="1" x14ac:dyDescent="0.25">
      <c r="A22" s="222" t="s">
        <v>44</v>
      </c>
      <c r="B22" s="220" t="s">
        <v>70</v>
      </c>
      <c r="C22" s="136" t="s">
        <v>71</v>
      </c>
      <c r="D22" s="114" t="s">
        <v>72</v>
      </c>
      <c r="E22" s="50">
        <f>SUM(F22:J22)</f>
        <v>4083.3</v>
      </c>
      <c r="F22" s="47">
        <v>0</v>
      </c>
      <c r="G22" s="43">
        <v>0</v>
      </c>
      <c r="H22" s="43">
        <v>0</v>
      </c>
      <c r="I22" s="47">
        <v>1783.3</v>
      </c>
      <c r="J22" s="131">
        <v>2300</v>
      </c>
      <c r="K22" s="134" t="s">
        <v>70</v>
      </c>
      <c r="L22" s="136" t="s">
        <v>71</v>
      </c>
      <c r="M22" s="114" t="s">
        <v>72</v>
      </c>
      <c r="N22" s="26">
        <f>SUM(O22:S22)</f>
        <v>7987.3280000000004</v>
      </c>
      <c r="O22" s="47">
        <v>0</v>
      </c>
      <c r="P22" s="43">
        <v>0</v>
      </c>
      <c r="Q22" s="43">
        <v>0</v>
      </c>
      <c r="R22" s="47">
        <v>1783.3</v>
      </c>
      <c r="S22" s="29">
        <f>SUM(J22+3904.028)</f>
        <v>6204.0280000000002</v>
      </c>
      <c r="T22" s="115" t="s">
        <v>73</v>
      </c>
      <c r="U22" s="74"/>
      <c r="V22" s="46"/>
    </row>
    <row r="23" spans="1:22" ht="84" customHeight="1" x14ac:dyDescent="0.25">
      <c r="A23" s="223"/>
      <c r="B23" s="221"/>
      <c r="C23" s="137"/>
      <c r="D23" s="114" t="s">
        <v>50</v>
      </c>
      <c r="E23" s="50">
        <v>6000</v>
      </c>
      <c r="F23" s="47">
        <v>0</v>
      </c>
      <c r="G23" s="43">
        <v>0</v>
      </c>
      <c r="H23" s="43">
        <v>0</v>
      </c>
      <c r="I23" s="47">
        <v>0</v>
      </c>
      <c r="J23" s="131">
        <v>6000</v>
      </c>
      <c r="K23" s="135"/>
      <c r="L23" s="137"/>
      <c r="M23" s="114" t="s">
        <v>50</v>
      </c>
      <c r="N23" s="47">
        <f>SUM(O23:S23)</f>
        <v>7426</v>
      </c>
      <c r="O23" s="47">
        <v>0</v>
      </c>
      <c r="P23" s="43">
        <v>0</v>
      </c>
      <c r="Q23" s="43">
        <v>0</v>
      </c>
      <c r="R23" s="47">
        <v>0</v>
      </c>
      <c r="S23" s="29">
        <f>SUM(J23+1426)</f>
        <v>7426</v>
      </c>
      <c r="T23" s="86" t="s">
        <v>75</v>
      </c>
      <c r="U23" s="74"/>
      <c r="V23" s="46"/>
    </row>
    <row r="24" spans="1:22" ht="100.5" customHeight="1" thickBot="1" x14ac:dyDescent="0.3">
      <c r="A24" s="118" t="s">
        <v>52</v>
      </c>
      <c r="B24" s="217" t="s">
        <v>63</v>
      </c>
      <c r="C24" s="218"/>
      <c r="D24" s="218"/>
      <c r="E24" s="218"/>
      <c r="F24" s="218"/>
      <c r="G24" s="218"/>
      <c r="H24" s="218"/>
      <c r="I24" s="218"/>
      <c r="J24" s="219"/>
      <c r="K24" s="119" t="s">
        <v>61</v>
      </c>
      <c r="L24" s="120">
        <v>2025</v>
      </c>
      <c r="M24" s="121" t="s">
        <v>62</v>
      </c>
      <c r="N24" s="122">
        <f>SUM(S24)</f>
        <v>2984</v>
      </c>
      <c r="O24" s="123">
        <v>0</v>
      </c>
      <c r="P24" s="123">
        <v>0</v>
      </c>
      <c r="Q24" s="123">
        <v>0</v>
      </c>
      <c r="R24" s="124">
        <v>0</v>
      </c>
      <c r="S24" s="125">
        <v>2984</v>
      </c>
      <c r="T24" s="86" t="s">
        <v>67</v>
      </c>
      <c r="U24" s="74"/>
      <c r="V24" s="46"/>
    </row>
    <row r="25" spans="1:22" ht="19.5" customHeight="1" thickBot="1" x14ac:dyDescent="0.3">
      <c r="A25" s="147" t="s">
        <v>32</v>
      </c>
      <c r="B25" s="148"/>
      <c r="C25" s="148"/>
      <c r="D25" s="149"/>
      <c r="E25" s="48">
        <f>SUM(F25:J25)</f>
        <v>137110.427</v>
      </c>
      <c r="F25" s="48">
        <v>24165.599999999999</v>
      </c>
      <c r="G25" s="48">
        <v>17657.75</v>
      </c>
      <c r="H25" s="48">
        <v>32941.841</v>
      </c>
      <c r="I25" s="48">
        <v>38236.235999999997</v>
      </c>
      <c r="J25" s="98">
        <v>24109</v>
      </c>
      <c r="K25" s="150" t="s">
        <v>43</v>
      </c>
      <c r="L25" s="151"/>
      <c r="M25" s="152"/>
      <c r="N25" s="101">
        <f>SUM(O25:S25)</f>
        <v>174805.155</v>
      </c>
      <c r="O25" s="102">
        <v>24165.599999999999</v>
      </c>
      <c r="P25" s="102">
        <v>17657.75</v>
      </c>
      <c r="Q25" s="102">
        <v>32941.841</v>
      </c>
      <c r="R25" s="103">
        <v>38236.235999999997</v>
      </c>
      <c r="S25" s="104">
        <f>SUM(J25+29380.7+2984+3904.028+1426)</f>
        <v>61803.727999999996</v>
      </c>
      <c r="T25" s="49"/>
      <c r="U25" s="69"/>
    </row>
    <row r="26" spans="1:22" ht="18" customHeight="1" thickBot="1" x14ac:dyDescent="0.3">
      <c r="A26" s="192" t="s">
        <v>30</v>
      </c>
      <c r="B26" s="193"/>
      <c r="C26" s="193"/>
      <c r="D26" s="194"/>
      <c r="E26" s="99">
        <f>SUM(F26:J26)</f>
        <v>715947.85900000005</v>
      </c>
      <c r="F26" s="99">
        <v>103535.624</v>
      </c>
      <c r="G26" s="99">
        <v>131524.75099999999</v>
      </c>
      <c r="H26" s="99">
        <v>167799.59400000001</v>
      </c>
      <c r="I26" s="99">
        <v>168662.36499999999</v>
      </c>
      <c r="J26" s="100">
        <v>144425.52499999999</v>
      </c>
      <c r="K26" s="195" t="s">
        <v>30</v>
      </c>
      <c r="L26" s="196"/>
      <c r="M26" s="197"/>
      <c r="N26" s="105">
        <f>SUM(O26:S26)</f>
        <v>757786.57000000007</v>
      </c>
      <c r="O26" s="99">
        <v>103535.624</v>
      </c>
      <c r="P26" s="99">
        <v>131524.75099999999</v>
      </c>
      <c r="Q26" s="99">
        <v>167799.59400000001</v>
      </c>
      <c r="R26" s="106">
        <f>I26</f>
        <v>168662.36499999999</v>
      </c>
      <c r="S26" s="107">
        <f>SUM(J26+2668.983+910+565+29380.7+3904.028+2984+1426)</f>
        <v>186264.236</v>
      </c>
      <c r="T26" s="63" t="s">
        <v>74</v>
      </c>
      <c r="U26" s="69">
        <f>SUM(2668.983+910+565+29380.7+3904.028+2984+1426)</f>
        <v>41838.711000000003</v>
      </c>
    </row>
    <row r="27" spans="1:22" ht="38.25" customHeight="1" x14ac:dyDescent="0.3">
      <c r="A27" s="167" t="s">
        <v>33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92"/>
    </row>
    <row r="28" spans="1:22" ht="39.75" customHeight="1" x14ac:dyDescent="0.3">
      <c r="A28" s="165" t="s">
        <v>19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7"/>
    </row>
    <row r="29" spans="1:22" ht="24" customHeight="1" thickBot="1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6"/>
      <c r="S29" s="8" t="s">
        <v>4</v>
      </c>
      <c r="T29" s="17"/>
    </row>
    <row r="30" spans="1:22" ht="15" customHeight="1" x14ac:dyDescent="0.25">
      <c r="A30" s="143" t="s">
        <v>1</v>
      </c>
      <c r="B30" s="141" t="s">
        <v>5</v>
      </c>
      <c r="C30" s="141" t="s">
        <v>12</v>
      </c>
      <c r="D30" s="141" t="s">
        <v>13</v>
      </c>
      <c r="E30" s="141" t="s">
        <v>6</v>
      </c>
      <c r="F30" s="141"/>
      <c r="G30" s="141"/>
      <c r="H30" s="141"/>
      <c r="I30" s="141"/>
      <c r="J30" s="142"/>
      <c r="K30" s="143" t="s">
        <v>5</v>
      </c>
      <c r="L30" s="141" t="s">
        <v>12</v>
      </c>
      <c r="M30" s="141" t="s">
        <v>13</v>
      </c>
      <c r="N30" s="141" t="s">
        <v>6</v>
      </c>
      <c r="O30" s="141"/>
      <c r="P30" s="141"/>
      <c r="Q30" s="141"/>
      <c r="R30" s="141"/>
      <c r="S30" s="142"/>
      <c r="T30" s="17"/>
    </row>
    <row r="31" spans="1:22" ht="29.25" customHeight="1" x14ac:dyDescent="0.25">
      <c r="A31" s="144"/>
      <c r="B31" s="136"/>
      <c r="C31" s="136"/>
      <c r="D31" s="136"/>
      <c r="E31" s="138" t="s">
        <v>68</v>
      </c>
      <c r="F31" s="138"/>
      <c r="G31" s="139"/>
      <c r="H31" s="139"/>
      <c r="I31" s="139"/>
      <c r="J31" s="140"/>
      <c r="K31" s="144"/>
      <c r="L31" s="136"/>
      <c r="M31" s="136"/>
      <c r="N31" s="136" t="s">
        <v>18</v>
      </c>
      <c r="O31" s="136"/>
      <c r="P31" s="136"/>
      <c r="Q31" s="136"/>
      <c r="R31" s="136"/>
      <c r="S31" s="145"/>
      <c r="T31" s="17"/>
    </row>
    <row r="32" spans="1:22" ht="20.100000000000001" customHeight="1" x14ac:dyDescent="0.25">
      <c r="A32" s="144"/>
      <c r="B32" s="136"/>
      <c r="C32" s="136"/>
      <c r="D32" s="136"/>
      <c r="E32" s="136" t="s">
        <v>14</v>
      </c>
      <c r="F32" s="136" t="s">
        <v>15</v>
      </c>
      <c r="G32" s="136"/>
      <c r="H32" s="136"/>
      <c r="I32" s="136"/>
      <c r="J32" s="145"/>
      <c r="K32" s="144"/>
      <c r="L32" s="136"/>
      <c r="M32" s="136"/>
      <c r="N32" s="136" t="s">
        <v>14</v>
      </c>
      <c r="O32" s="136" t="s">
        <v>15</v>
      </c>
      <c r="P32" s="136"/>
      <c r="Q32" s="136"/>
      <c r="R32" s="136"/>
      <c r="S32" s="145"/>
      <c r="T32" s="17"/>
    </row>
    <row r="33" spans="1:21" ht="15" customHeight="1" x14ac:dyDescent="0.25">
      <c r="A33" s="144"/>
      <c r="B33" s="136"/>
      <c r="C33" s="136"/>
      <c r="D33" s="136"/>
      <c r="E33" s="136"/>
      <c r="F33" s="12">
        <v>2021</v>
      </c>
      <c r="G33" s="12">
        <v>2022</v>
      </c>
      <c r="H33" s="12">
        <v>2023</v>
      </c>
      <c r="I33" s="12">
        <v>2024</v>
      </c>
      <c r="J33" s="96">
        <v>2025</v>
      </c>
      <c r="K33" s="144"/>
      <c r="L33" s="136"/>
      <c r="M33" s="136"/>
      <c r="N33" s="136"/>
      <c r="O33" s="12">
        <v>2021</v>
      </c>
      <c r="P33" s="12">
        <v>2022</v>
      </c>
      <c r="Q33" s="12">
        <v>2023</v>
      </c>
      <c r="R33" s="12">
        <v>2024</v>
      </c>
      <c r="S33" s="96">
        <v>2025</v>
      </c>
    </row>
    <row r="34" spans="1:21" ht="20.25" customHeight="1" x14ac:dyDescent="0.25">
      <c r="A34" s="198" t="s">
        <v>42</v>
      </c>
      <c r="B34" s="199"/>
      <c r="C34" s="199"/>
      <c r="D34" s="199"/>
      <c r="E34" s="199"/>
      <c r="F34" s="199"/>
      <c r="G34" s="199"/>
      <c r="H34" s="199"/>
      <c r="I34" s="199"/>
      <c r="J34" s="200"/>
      <c r="K34" s="162" t="s">
        <v>42</v>
      </c>
      <c r="L34" s="163"/>
      <c r="M34" s="163"/>
      <c r="N34" s="163"/>
      <c r="O34" s="163"/>
      <c r="P34" s="163"/>
      <c r="Q34" s="163"/>
      <c r="R34" s="163"/>
      <c r="S34" s="164"/>
      <c r="T34" s="30"/>
    </row>
    <row r="35" spans="1:21" s="54" customFormat="1" ht="61.5" customHeight="1" x14ac:dyDescent="0.2">
      <c r="A35" s="28" t="s">
        <v>45</v>
      </c>
      <c r="B35" s="58" t="s">
        <v>46</v>
      </c>
      <c r="C35" s="34" t="s">
        <v>34</v>
      </c>
      <c r="D35" s="34" t="s">
        <v>7</v>
      </c>
      <c r="E35" s="59">
        <f>SUM(F35:J35)</f>
        <v>330</v>
      </c>
      <c r="F35" s="55">
        <v>165</v>
      </c>
      <c r="G35" s="55">
        <v>0</v>
      </c>
      <c r="H35" s="55">
        <v>55</v>
      </c>
      <c r="I35" s="55">
        <v>55</v>
      </c>
      <c r="J35" s="61">
        <v>55</v>
      </c>
      <c r="K35" s="65" t="s">
        <v>46</v>
      </c>
      <c r="L35" s="34" t="s">
        <v>34</v>
      </c>
      <c r="M35" s="34" t="s">
        <v>7</v>
      </c>
      <c r="N35" s="56">
        <f>SUM(O35:S35)</f>
        <v>366</v>
      </c>
      <c r="O35" s="55">
        <v>165</v>
      </c>
      <c r="P35" s="55">
        <v>0</v>
      </c>
      <c r="Q35" s="55">
        <v>55</v>
      </c>
      <c r="R35" s="55">
        <v>55</v>
      </c>
      <c r="S35" s="62">
        <v>91</v>
      </c>
      <c r="T35" s="30" t="s">
        <v>65</v>
      </c>
      <c r="U35" s="70"/>
    </row>
    <row r="36" spans="1:21" ht="19.5" customHeight="1" x14ac:dyDescent="0.25">
      <c r="A36" s="153" t="s">
        <v>38</v>
      </c>
      <c r="B36" s="154"/>
      <c r="C36" s="154"/>
      <c r="D36" s="154"/>
      <c r="E36" s="154"/>
      <c r="F36" s="154"/>
      <c r="G36" s="154"/>
      <c r="H36" s="154"/>
      <c r="I36" s="154"/>
      <c r="J36" s="155"/>
      <c r="K36" s="156" t="s">
        <v>38</v>
      </c>
      <c r="L36" s="157"/>
      <c r="M36" s="157"/>
      <c r="N36" s="157"/>
      <c r="O36" s="157"/>
      <c r="P36" s="157"/>
      <c r="Q36" s="157"/>
      <c r="R36" s="157"/>
      <c r="S36" s="158"/>
      <c r="T36" s="30"/>
    </row>
    <row r="37" spans="1:21" ht="99" customHeight="1" x14ac:dyDescent="0.25">
      <c r="A37" s="108" t="s">
        <v>39</v>
      </c>
      <c r="B37" s="109" t="s">
        <v>40</v>
      </c>
      <c r="C37" s="110" t="s">
        <v>34</v>
      </c>
      <c r="D37" s="110" t="s">
        <v>7</v>
      </c>
      <c r="E37" s="110">
        <f>SUM(F37:J37)</f>
        <v>119</v>
      </c>
      <c r="F37" s="110">
        <v>32</v>
      </c>
      <c r="G37" s="110">
        <v>32</v>
      </c>
      <c r="H37" s="110">
        <v>22</v>
      </c>
      <c r="I37" s="110">
        <v>16</v>
      </c>
      <c r="J37" s="111">
        <v>17</v>
      </c>
      <c r="K37" s="93" t="s">
        <v>40</v>
      </c>
      <c r="L37" s="97" t="s">
        <v>34</v>
      </c>
      <c r="M37" s="97" t="s">
        <v>7</v>
      </c>
      <c r="N37" s="87">
        <f>SUM(O37:S37)</f>
        <v>109</v>
      </c>
      <c r="O37" s="97">
        <v>32</v>
      </c>
      <c r="P37" s="97">
        <v>32</v>
      </c>
      <c r="Q37" s="97">
        <v>22</v>
      </c>
      <c r="R37" s="12">
        <v>16</v>
      </c>
      <c r="S37" s="94">
        <v>7</v>
      </c>
      <c r="T37" s="88" t="s">
        <v>64</v>
      </c>
      <c r="U37" s="66"/>
    </row>
    <row r="38" spans="1:21" ht="99" customHeight="1" thickBot="1" x14ac:dyDescent="0.3">
      <c r="A38" s="91" t="s">
        <v>52</v>
      </c>
      <c r="B38" s="224" t="s">
        <v>63</v>
      </c>
      <c r="C38" s="225"/>
      <c r="D38" s="225"/>
      <c r="E38" s="225"/>
      <c r="F38" s="225"/>
      <c r="G38" s="225"/>
      <c r="H38" s="225"/>
      <c r="I38" s="225"/>
      <c r="J38" s="226"/>
      <c r="K38" s="95" t="s">
        <v>61</v>
      </c>
      <c r="L38" s="89" t="s">
        <v>34</v>
      </c>
      <c r="M38" s="89" t="s">
        <v>7</v>
      </c>
      <c r="N38" s="89">
        <f>SUM(S38)</f>
        <v>1</v>
      </c>
      <c r="O38" s="89">
        <v>0</v>
      </c>
      <c r="P38" s="89">
        <v>0</v>
      </c>
      <c r="Q38" s="89">
        <v>0</v>
      </c>
      <c r="R38" s="89">
        <v>0</v>
      </c>
      <c r="S38" s="90">
        <v>1</v>
      </c>
      <c r="T38" s="88" t="s">
        <v>66</v>
      </c>
      <c r="U38" s="66"/>
    </row>
    <row r="39" spans="1:21" ht="35.1" customHeight="1" x14ac:dyDescent="0.25">
      <c r="A39" s="227" t="s">
        <v>35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30"/>
      <c r="U39" s="66"/>
    </row>
    <row r="40" spans="1:21" ht="20.100000000000001" customHeight="1" thickBot="1" x14ac:dyDescent="0.3">
      <c r="S40" s="9" t="s">
        <v>17</v>
      </c>
    </row>
    <row r="41" spans="1:21" ht="20.100000000000001" customHeight="1" x14ac:dyDescent="0.25">
      <c r="A41" s="143" t="s">
        <v>25</v>
      </c>
      <c r="B41" s="141"/>
      <c r="C41" s="141"/>
      <c r="D41" s="141"/>
      <c r="E41" s="141" t="s">
        <v>26</v>
      </c>
      <c r="F41" s="141"/>
      <c r="G41" s="141"/>
      <c r="H41" s="141"/>
      <c r="I41" s="141"/>
      <c r="J41" s="142" t="s">
        <v>27</v>
      </c>
      <c r="K41" s="178" t="s">
        <v>25</v>
      </c>
      <c r="L41" s="178"/>
      <c r="M41" s="179"/>
      <c r="N41" s="172" t="s">
        <v>26</v>
      </c>
      <c r="O41" s="173"/>
      <c r="P41" s="173"/>
      <c r="Q41" s="173"/>
      <c r="R41" s="174"/>
      <c r="S41" s="142" t="s">
        <v>27</v>
      </c>
    </row>
    <row r="42" spans="1:21" ht="34.5" customHeight="1" x14ac:dyDescent="0.25">
      <c r="A42" s="144"/>
      <c r="B42" s="136"/>
      <c r="C42" s="136"/>
      <c r="D42" s="136"/>
      <c r="E42" s="136" t="s">
        <v>55</v>
      </c>
      <c r="F42" s="136"/>
      <c r="G42" s="136"/>
      <c r="H42" s="136"/>
      <c r="I42" s="136"/>
      <c r="J42" s="145"/>
      <c r="K42" s="180"/>
      <c r="L42" s="180"/>
      <c r="M42" s="181"/>
      <c r="N42" s="175" t="s">
        <v>18</v>
      </c>
      <c r="O42" s="176"/>
      <c r="P42" s="176"/>
      <c r="Q42" s="176"/>
      <c r="R42" s="177"/>
      <c r="S42" s="145"/>
      <c r="T42" s="35"/>
    </row>
    <row r="43" spans="1:21" ht="27" customHeight="1" x14ac:dyDescent="0.25">
      <c r="A43" s="144"/>
      <c r="B43" s="136"/>
      <c r="C43" s="136"/>
      <c r="D43" s="136"/>
      <c r="E43" s="12">
        <v>2021</v>
      </c>
      <c r="F43" s="12">
        <v>2022</v>
      </c>
      <c r="G43" s="12">
        <v>2023</v>
      </c>
      <c r="H43" s="12">
        <v>2024</v>
      </c>
      <c r="I43" s="12">
        <v>2025</v>
      </c>
      <c r="J43" s="145"/>
      <c r="K43" s="182"/>
      <c r="L43" s="182"/>
      <c r="M43" s="183"/>
      <c r="N43" s="12">
        <v>2021</v>
      </c>
      <c r="O43" s="12">
        <v>2022</v>
      </c>
      <c r="P43" s="12">
        <v>2023</v>
      </c>
      <c r="Q43" s="12">
        <v>2024</v>
      </c>
      <c r="R43" s="12">
        <v>2025</v>
      </c>
      <c r="S43" s="145"/>
      <c r="T43" s="35"/>
    </row>
    <row r="44" spans="1:21" ht="13.5" customHeight="1" x14ac:dyDescent="0.25">
      <c r="A44" s="144">
        <v>1</v>
      </c>
      <c r="B44" s="136"/>
      <c r="C44" s="136"/>
      <c r="D44" s="136"/>
      <c r="E44" s="12">
        <v>2</v>
      </c>
      <c r="F44" s="12">
        <v>3</v>
      </c>
      <c r="G44" s="12">
        <v>4</v>
      </c>
      <c r="H44" s="12">
        <v>5</v>
      </c>
      <c r="I44" s="12">
        <v>6</v>
      </c>
      <c r="J44" s="10">
        <v>7</v>
      </c>
      <c r="K44" s="176">
        <v>1</v>
      </c>
      <c r="L44" s="176"/>
      <c r="M44" s="177"/>
      <c r="N44" s="13">
        <v>2</v>
      </c>
      <c r="O44" s="13">
        <v>3</v>
      </c>
      <c r="P44" s="13">
        <v>4</v>
      </c>
      <c r="Q44" s="13">
        <v>5</v>
      </c>
      <c r="R44" s="13">
        <v>6</v>
      </c>
      <c r="S44" s="31">
        <v>7</v>
      </c>
    </row>
    <row r="45" spans="1:21" ht="15" customHeight="1" x14ac:dyDescent="0.25">
      <c r="A45" s="144" t="s">
        <v>16</v>
      </c>
      <c r="B45" s="136"/>
      <c r="C45" s="136"/>
      <c r="D45" s="136"/>
      <c r="E45" s="18">
        <v>103535.624</v>
      </c>
      <c r="F45" s="18">
        <v>131524.75099999999</v>
      </c>
      <c r="G45" s="19">
        <v>167799.59400000001</v>
      </c>
      <c r="H45" s="18">
        <v>168662.36499999999</v>
      </c>
      <c r="I45" s="18">
        <v>144425.52499999999</v>
      </c>
      <c r="J45" s="20">
        <f>SUM(E45:I45)</f>
        <v>715947.85900000005</v>
      </c>
      <c r="K45" s="176" t="s">
        <v>16</v>
      </c>
      <c r="L45" s="176"/>
      <c r="M45" s="177"/>
      <c r="N45" s="18">
        <v>103535.624</v>
      </c>
      <c r="O45" s="18">
        <v>131524.75099999999</v>
      </c>
      <c r="P45" s="18">
        <v>167799.59400000001</v>
      </c>
      <c r="Q45" s="36">
        <f>R26</f>
        <v>168662.36499999999</v>
      </c>
      <c r="R45" s="25">
        <f>S26</f>
        <v>186264.236</v>
      </c>
      <c r="S45" s="117">
        <f>SUM(N45:R45)</f>
        <v>757786.57000000007</v>
      </c>
    </row>
    <row r="46" spans="1:21" ht="15" customHeight="1" x14ac:dyDescent="0.25">
      <c r="A46" s="144" t="s">
        <v>23</v>
      </c>
      <c r="B46" s="136"/>
      <c r="C46" s="136"/>
      <c r="D46" s="136"/>
      <c r="E46" s="18">
        <v>103535.624</v>
      </c>
      <c r="F46" s="18">
        <v>131524.75099999999</v>
      </c>
      <c r="G46" s="19">
        <v>167799.59400000001</v>
      </c>
      <c r="H46" s="18">
        <v>168662.36499999999</v>
      </c>
      <c r="I46" s="18">
        <f>J26</f>
        <v>144425.52499999999</v>
      </c>
      <c r="J46" s="20">
        <f>SUM(E46:I46)</f>
        <v>715947.85900000005</v>
      </c>
      <c r="K46" s="176" t="s">
        <v>23</v>
      </c>
      <c r="L46" s="176"/>
      <c r="M46" s="177"/>
      <c r="N46" s="18">
        <v>103535.624</v>
      </c>
      <c r="O46" s="18">
        <v>131524.75099999999</v>
      </c>
      <c r="P46" s="18">
        <v>167799.59400000001</v>
      </c>
      <c r="Q46" s="36">
        <f>R26</f>
        <v>168662.36499999999</v>
      </c>
      <c r="R46" s="25">
        <f>S26</f>
        <v>186264.236</v>
      </c>
      <c r="S46" s="117">
        <f>SUM(N46:R46)</f>
        <v>757786.57000000007</v>
      </c>
    </row>
    <row r="47" spans="1:21" ht="15" customHeight="1" x14ac:dyDescent="0.25">
      <c r="A47" s="144" t="s">
        <v>21</v>
      </c>
      <c r="B47" s="136"/>
      <c r="C47" s="136"/>
      <c r="D47" s="136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3">
        <v>0</v>
      </c>
      <c r="K47" s="176" t="s">
        <v>24</v>
      </c>
      <c r="L47" s="176"/>
      <c r="M47" s="177"/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2">
        <v>0</v>
      </c>
    </row>
    <row r="48" spans="1:21" ht="21" customHeight="1" thickBot="1" x14ac:dyDescent="0.3">
      <c r="A48" s="168" t="s">
        <v>22</v>
      </c>
      <c r="B48" s="169"/>
      <c r="C48" s="169"/>
      <c r="D48" s="169"/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4">
        <v>0</v>
      </c>
      <c r="K48" s="170" t="s">
        <v>22</v>
      </c>
      <c r="L48" s="170"/>
      <c r="M48" s="171"/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4">
        <v>0</v>
      </c>
    </row>
    <row r="49" ht="18" customHeight="1" x14ac:dyDescent="0.25"/>
    <row r="58" ht="15" customHeight="1" x14ac:dyDescent="0.25"/>
    <row r="64" ht="15" customHeight="1" x14ac:dyDescent="0.25"/>
    <row r="65" ht="15" customHeight="1" x14ac:dyDescent="0.25"/>
  </sheetData>
  <mergeCells count="83">
    <mergeCell ref="B38:J38"/>
    <mergeCell ref="A39:S39"/>
    <mergeCell ref="A34:J34"/>
    <mergeCell ref="K34:S34"/>
    <mergeCell ref="A1:S1"/>
    <mergeCell ref="A7:A10"/>
    <mergeCell ref="K7:K10"/>
    <mergeCell ref="M7:M10"/>
    <mergeCell ref="N7:S8"/>
    <mergeCell ref="E7:J8"/>
    <mergeCell ref="E9:J9"/>
    <mergeCell ref="B7:B10"/>
    <mergeCell ref="N9:S9"/>
    <mergeCell ref="A2:S2"/>
    <mergeCell ref="A3:S3"/>
    <mergeCell ref="A4:S4"/>
    <mergeCell ref="C7:C10"/>
    <mergeCell ref="D7:D10"/>
    <mergeCell ref="L7:L10"/>
    <mergeCell ref="A26:D26"/>
    <mergeCell ref="K26:M26"/>
    <mergeCell ref="A17:J17"/>
    <mergeCell ref="K17:S17"/>
    <mergeCell ref="A19:D19"/>
    <mergeCell ref="K19:M19"/>
    <mergeCell ref="A11:J11"/>
    <mergeCell ref="K11:S11"/>
    <mergeCell ref="A13:D13"/>
    <mergeCell ref="K13:M13"/>
    <mergeCell ref="B24:J24"/>
    <mergeCell ref="B22:B23"/>
    <mergeCell ref="A22:A23"/>
    <mergeCell ref="V14:V15"/>
    <mergeCell ref="A16:D16"/>
    <mergeCell ref="K16:M16"/>
    <mergeCell ref="A14:J14"/>
    <mergeCell ref="K14:S14"/>
    <mergeCell ref="K48:M48"/>
    <mergeCell ref="N41:R41"/>
    <mergeCell ref="N42:R42"/>
    <mergeCell ref="S41:S43"/>
    <mergeCell ref="K41:M43"/>
    <mergeCell ref="K44:M44"/>
    <mergeCell ref="K45:M45"/>
    <mergeCell ref="K46:M46"/>
    <mergeCell ref="K47:M47"/>
    <mergeCell ref="J41:J43"/>
    <mergeCell ref="A48:D48"/>
    <mergeCell ref="E41:I41"/>
    <mergeCell ref="A44:D44"/>
    <mergeCell ref="A47:D47"/>
    <mergeCell ref="A46:D46"/>
    <mergeCell ref="A45:D45"/>
    <mergeCell ref="A41:D43"/>
    <mergeCell ref="E42:I42"/>
    <mergeCell ref="V20:V21"/>
    <mergeCell ref="A25:D25"/>
    <mergeCell ref="K25:M25"/>
    <mergeCell ref="A36:J36"/>
    <mergeCell ref="K36:S36"/>
    <mergeCell ref="A20:J20"/>
    <mergeCell ref="K20:S20"/>
    <mergeCell ref="L30:L33"/>
    <mergeCell ref="A28:S28"/>
    <mergeCell ref="E30:J30"/>
    <mergeCell ref="B30:B33"/>
    <mergeCell ref="U20:U21"/>
    <mergeCell ref="A27:S27"/>
    <mergeCell ref="C30:C33"/>
    <mergeCell ref="D30:D33"/>
    <mergeCell ref="A30:A33"/>
    <mergeCell ref="N30:S30"/>
    <mergeCell ref="E32:E33"/>
    <mergeCell ref="K30:K33"/>
    <mergeCell ref="N31:S31"/>
    <mergeCell ref="F32:J32"/>
    <mergeCell ref="N32:N33"/>
    <mergeCell ref="O32:S32"/>
    <mergeCell ref="K22:K23"/>
    <mergeCell ref="L22:L23"/>
    <mergeCell ref="C22:C23"/>
    <mergeCell ref="E31:J31"/>
    <mergeCell ref="M30:M33"/>
  </mergeCells>
  <pageMargins left="0.23622047244094491" right="3.937007874015748E-2" top="0.19685039370078741" bottom="0.19685039370078741" header="0.31496062992125984" footer="0.31496062992125984"/>
  <pageSetup paperSize="9" scale="42" fitToHeight="2" orientation="landscape" r:id="rId1"/>
  <rowBreaks count="2" manualBreakCount="2">
    <brk id="26" max="19" man="1"/>
    <brk id="38" max="19" man="1"/>
  </rowBreaks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Інна Наумчук</cp:lastModifiedBy>
  <cp:lastPrinted>2025-08-12T13:57:11Z</cp:lastPrinted>
  <dcterms:created xsi:type="dcterms:W3CDTF">2022-04-07T11:20:30Z</dcterms:created>
  <dcterms:modified xsi:type="dcterms:W3CDTF">2025-08-14T06:07:54Z</dcterms:modified>
</cp:coreProperties>
</file>