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55" windowHeight="12585" activeTab="1"/>
  </bookViews>
  <sheets>
    <sheet name="Додаток 1" sheetId="12" r:id="rId1"/>
    <sheet name="Додаток 2" sheetId="13" r:id="rId2"/>
  </sheets>
  <calcPr calcId="125725"/>
</workbook>
</file>

<file path=xl/calcChain.xml><?xml version="1.0" encoding="utf-8"?>
<calcChain xmlns="http://schemas.openxmlformats.org/spreadsheetml/2006/main">
  <c r="E31" i="13"/>
  <c r="D63" i="12" l="1"/>
  <c r="E20" i="13"/>
  <c r="E23"/>
  <c r="D49" i="12"/>
  <c r="D47"/>
  <c r="D43"/>
  <c r="D42"/>
  <c r="D40"/>
  <c r="D38"/>
  <c r="D24"/>
  <c r="D17"/>
  <c r="D11"/>
  <c r="E21" i="13"/>
  <c r="D62" i="12"/>
  <c r="E27" i="13"/>
  <c r="D61" i="12"/>
  <c r="E26" i="13"/>
  <c r="D48" i="12"/>
  <c r="D46"/>
  <c r="D45"/>
  <c r="D44"/>
  <c r="D41"/>
  <c r="D39"/>
  <c r="D37"/>
  <c r="D35"/>
  <c r="D32"/>
  <c r="D31"/>
  <c r="D30"/>
  <c r="D29"/>
  <c r="D28"/>
  <c r="D27"/>
  <c r="D26"/>
  <c r="D25"/>
  <c r="D23"/>
  <c r="D22"/>
  <c r="D21"/>
  <c r="D20"/>
  <c r="D19"/>
  <c r="D18"/>
  <c r="D16"/>
  <c r="D15"/>
  <c r="D14"/>
  <c r="D13"/>
  <c r="D12"/>
  <c r="E18" i="13"/>
  <c r="E17"/>
  <c r="E11"/>
  <c r="E10"/>
  <c r="E25"/>
  <c r="E24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11"/>
  <c r="E22" l="1"/>
  <c r="E19"/>
  <c r="D59" i="12"/>
  <c r="D58"/>
  <c r="D57"/>
  <c r="E16" i="13"/>
  <c r="E15"/>
  <c r="E14"/>
  <c r="D56" i="12"/>
  <c r="D55"/>
  <c r="E13" i="13"/>
  <c r="E12"/>
  <c r="D54" i="12"/>
  <c r="E30" i="13"/>
  <c r="E29"/>
  <c r="E28"/>
  <c r="B12" i="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</calcChain>
</file>

<file path=xl/sharedStrings.xml><?xml version="1.0" encoding="utf-8"?>
<sst xmlns="http://schemas.openxmlformats.org/spreadsheetml/2006/main" count="113" uniqueCount="102">
  <si>
    <t>№ п/п</t>
  </si>
  <si>
    <t>Найменування об'єкту</t>
  </si>
  <si>
    <t>до рішення міської ради</t>
  </si>
  <si>
    <t>Сума, грн.</t>
  </si>
  <si>
    <t>Всього</t>
  </si>
  <si>
    <t>Перелік завершених капітальних ремонтів індивідуальних теплових пунктів (ІТП) та трубопроводів холодного водопостачання (встановлення приладів обліку) у житлових будинках</t>
  </si>
  <si>
    <t>Додаток 1</t>
  </si>
  <si>
    <t>Секретар міської ради                                        Олександр МЕНЗУЛ</t>
  </si>
  <si>
    <t>житловий будинок №4/1, мікрорайон Будівельників</t>
  </si>
  <si>
    <t>житловий будинок №4/2, мікрорайон Будівельників</t>
  </si>
  <si>
    <t>житловий будинок №4/3, мікрорайон Будівельників</t>
  </si>
  <si>
    <t>житловий будинок №4/4, мікрорайон Будівельників</t>
  </si>
  <si>
    <t>житловий будинок №5/2, мікрорайон Будівельників</t>
  </si>
  <si>
    <t>житловий будинок №5/3, мікрорайон Будівельників</t>
  </si>
  <si>
    <t>житловий будинок №8/1, мікрорайон Будівельників</t>
  </si>
  <si>
    <t>житловий будинок №8/2, мікрорайон Будівельників</t>
  </si>
  <si>
    <t>житловий будинок №9/1, мікрорайон Будівельників</t>
  </si>
  <si>
    <t>житловий будинок №9/2, мікрорайон Будівельників</t>
  </si>
  <si>
    <t>житловий будинок №9/3, мікрорайон Будівельників</t>
  </si>
  <si>
    <t>житловий будинок №9/4, мікрорайон Будівельників</t>
  </si>
  <si>
    <t>житловий будинок №10/1, мікрорайон Будівельників</t>
  </si>
  <si>
    <t>житловий будинок №10/2, мікрорайон Будівельників</t>
  </si>
  <si>
    <t>житловий будинок №14/1, мікрорайон Будівельників</t>
  </si>
  <si>
    <t>житловий будинок №14/2, мікрорайон Будівельників</t>
  </si>
  <si>
    <t>житловий будинок №15/1, мікрорайон Будівельників</t>
  </si>
  <si>
    <t>житловий будинок №15/2, мікрорайон Будівельників</t>
  </si>
  <si>
    <t>житловий будинок №16/1, мікрорайон Будівельників</t>
  </si>
  <si>
    <t>житловий будинок №16/2, мікрорайон Будівельників</t>
  </si>
  <si>
    <t>житловий будинок №19/1, мікрорайон Будівельників</t>
  </si>
  <si>
    <t>житловий будинок №19/2, мікрорайон Будівельників</t>
  </si>
  <si>
    <t>житловий будинок №20/1, мікрорайон Будівельників</t>
  </si>
  <si>
    <t>житловий будинок №20/2, мікрорайон Будівельників</t>
  </si>
  <si>
    <t>житловий будинок №22/1, мікрорайон Будівельників</t>
  </si>
  <si>
    <t>житловий будинок №22/2, мікрорайон Будівельників</t>
  </si>
  <si>
    <t>житловий будинок №24/1, мікрорайон Будівельників</t>
  </si>
  <si>
    <t>житловий будинок №24/2, мікрорайон Будівельників</t>
  </si>
  <si>
    <t>житловий будинок №24/3, мікрорайон Будівельників</t>
  </si>
  <si>
    <t>житловий будинок №24/4, мікрорайон Будівельників</t>
  </si>
  <si>
    <t>житловий будинок №30/1, мікрорайон Будівельників</t>
  </si>
  <si>
    <t>житловий будинок №30/2, мікрорайон Будівельників</t>
  </si>
  <si>
    <t>житловий будинок №31/1, мікрорайон Будівельників</t>
  </si>
  <si>
    <t>житловий будинок №31/2, мікрорайон Будівельників</t>
  </si>
  <si>
    <t>житловий будинок №31/3, мікрорайон Будівельників</t>
  </si>
  <si>
    <t>житловий будинок №32/2, мікрорайон Будівельників</t>
  </si>
  <si>
    <t>житловий будинок №33/1, мікрорайон Будівельників</t>
  </si>
  <si>
    <t>житловий будинок №33/2, мікрорайон Будівельників</t>
  </si>
  <si>
    <t>житловий будинок №33/3, мікрорайон Будівельників</t>
  </si>
  <si>
    <t>житловий будинок №33А, мікрорайон Будівельників</t>
  </si>
  <si>
    <t>житловий будинок №33Б, мікрорайон Будівельників</t>
  </si>
  <si>
    <t>житловий будинок №7А, мікрорайон Будівельників</t>
  </si>
  <si>
    <t>житловий будинок №7Б, мікрорайон Будівельників</t>
  </si>
  <si>
    <t>житловий будинок №5, мікрорайон Вараш</t>
  </si>
  <si>
    <t>житловий будинок №6, мікрорайон Вараш</t>
  </si>
  <si>
    <t>житловий будинок №8, мікрорайон Вараш</t>
  </si>
  <si>
    <t>житловий будинок №20, мікрорайон Вараш</t>
  </si>
  <si>
    <t>житловий будинок №23, мікрорайон Вараш</t>
  </si>
  <si>
    <t>житловий будинок №26А, мікрорайон Вараш</t>
  </si>
  <si>
    <t>житловий будинок №26Б, мікрорайон Вараш</t>
  </si>
  <si>
    <t>житловий будинок №26В, мікрорайон Вараш</t>
  </si>
  <si>
    <t>житловий будинок №1, вулиця Кібенка</t>
  </si>
  <si>
    <t>житловий будинок №12В, мікрорайон Перемоги</t>
  </si>
  <si>
    <t>житловий будинок №22, мікрорайон Перемоги</t>
  </si>
  <si>
    <t>житловий будинок №14, мікрорайон Вараш</t>
  </si>
  <si>
    <t>житловий будинок №18, мікрорайон Вараш</t>
  </si>
  <si>
    <t>житловий будинок №24А, мікрорайон Вараш</t>
  </si>
  <si>
    <t>житловий будинок №24Б, мікрорайон Вараш</t>
  </si>
  <si>
    <t>житловий будинок №25, мікрорайон Вараш</t>
  </si>
  <si>
    <t>житловий будинок №27, мікрорайон Вараш</t>
  </si>
  <si>
    <t>житловий будинок №28, мікрорайон Вараш</t>
  </si>
  <si>
    <t>житловий будинок №28А, мікрорайон Вараш</t>
  </si>
  <si>
    <t>житловий будинок №34А, мікрорайон Вараш</t>
  </si>
  <si>
    <t>житловий будинок №34Б, мікрорайон Вараш</t>
  </si>
  <si>
    <t>житловий будинок №45Б, мікрорайон Вараш</t>
  </si>
  <si>
    <t>житловий будинок №4, мікрорайон Перемоги</t>
  </si>
  <si>
    <t>житловий будинок №6, мікрорайон Перемоги</t>
  </si>
  <si>
    <t>житловий будинок №7, мікрорайон Перемоги</t>
  </si>
  <si>
    <t>житловий будинок №10, мікрорайон Перемоги</t>
  </si>
  <si>
    <t>житловий будинок №12Г, мікрорайон Перемоги</t>
  </si>
  <si>
    <t>житловий будинок №18, мікрорайон Перемоги</t>
  </si>
  <si>
    <t>житловий будинок №49, мікрорайон Перемоги</t>
  </si>
  <si>
    <t>житловий будинок №49А, мікрорайон Перемоги</t>
  </si>
  <si>
    <t>Додаток 2</t>
  </si>
  <si>
    <t>найменування об’єднання співвласників багатоквартирного будинку</t>
  </si>
  <si>
    <t>ОСББ "Вараш 56"</t>
  </si>
  <si>
    <t>ОСББ "Вараш 14"</t>
  </si>
  <si>
    <t>ОСББ "Вараш 18"</t>
  </si>
  <si>
    <t>ОСББ "Вараш 24А"</t>
  </si>
  <si>
    <t>ОСББ "Вараш 24Б"</t>
  </si>
  <si>
    <t>ОСББ "ЛИПКИ - 25"</t>
  </si>
  <si>
    <t>ОСББ "Надстир`я"</t>
  </si>
  <si>
    <t>ОСББ "Вараш 28"</t>
  </si>
  <si>
    <t>ОСББ "Вараш 28-А"</t>
  </si>
  <si>
    <t>ОСББ "Крашанка"</t>
  </si>
  <si>
    <t>ОСББ "Вараш 45"</t>
  </si>
  <si>
    <t>ОСББ "Перемоги 7"</t>
  </si>
  <si>
    <t>ОСББ "Перемоги - 10"</t>
  </si>
  <si>
    <t>ОСББ "Перемоги 12Г"</t>
  </si>
  <si>
    <t>ОСББ "Перемоги 18"</t>
  </si>
  <si>
    <t>ОСББ "П`ятихатки-1"</t>
  </si>
  <si>
    <t>ОСББ "Перемоги06"</t>
  </si>
  <si>
    <t>ОСББ "Перемоги04"</t>
  </si>
  <si>
    <t>від 5 жовтня 2020 №1993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</si>
</sst>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164" fontId="0" fillId="0" borderId="0" xfId="0" applyNumberFormat="1"/>
    <xf numFmtId="0" fontId="4" fillId="0" borderId="0" xfId="0" applyFont="1"/>
    <xf numFmtId="0" fontId="3" fillId="0" borderId="0" xfId="2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Rozrah_2003_Ostatochn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4"/>
  <sheetViews>
    <sheetView zoomScaleSheetLayoutView="100" workbookViewId="0">
      <selection activeCell="J11" sqref="J11"/>
    </sheetView>
  </sheetViews>
  <sheetFormatPr defaultRowHeight="15"/>
  <cols>
    <col min="1" max="1" width="3.85546875" customWidth="1"/>
    <col min="2" max="2" width="6.85546875" customWidth="1"/>
    <col min="3" max="3" width="63.7109375" customWidth="1"/>
    <col min="4" max="4" width="23.85546875" customWidth="1"/>
    <col min="7" max="7" width="14.140625" bestFit="1" customWidth="1"/>
    <col min="10" max="10" width="11.42578125" bestFit="1" customWidth="1"/>
  </cols>
  <sheetData>
    <row r="2" spans="2:4" ht="21.75" customHeight="1">
      <c r="B2" s="2"/>
      <c r="C2" s="13" t="s">
        <v>6</v>
      </c>
      <c r="D2" s="13"/>
    </row>
    <row r="3" spans="2:4" ht="21.75" customHeight="1">
      <c r="B3" s="2"/>
      <c r="C3" s="13" t="s">
        <v>2</v>
      </c>
      <c r="D3" s="13"/>
    </row>
    <row r="4" spans="2:4" ht="21.75" customHeight="1">
      <c r="B4" s="2"/>
      <c r="C4" s="13" t="s">
        <v>101</v>
      </c>
      <c r="D4" s="13"/>
    </row>
    <row r="5" spans="2:4" ht="18.75">
      <c r="B5" s="2"/>
      <c r="C5" s="2"/>
      <c r="D5" s="7"/>
    </row>
    <row r="6" spans="2:4" ht="18.75">
      <c r="B6" s="2"/>
      <c r="C6" s="2"/>
      <c r="D6" s="7"/>
    </row>
    <row r="7" spans="2:4" ht="67.5" customHeight="1">
      <c r="B7" s="21" t="s">
        <v>5</v>
      </c>
      <c r="C7" s="21"/>
      <c r="D7" s="21"/>
    </row>
    <row r="8" spans="2:4" ht="18.75">
      <c r="B8" s="3"/>
      <c r="C8" s="3"/>
      <c r="D8" s="3"/>
    </row>
    <row r="9" spans="2:4" ht="19.5" customHeight="1">
      <c r="B9" s="18" t="s">
        <v>0</v>
      </c>
      <c r="C9" s="14" t="s">
        <v>1</v>
      </c>
      <c r="D9" s="20" t="s">
        <v>3</v>
      </c>
    </row>
    <row r="10" spans="2:4" ht="21" customHeight="1">
      <c r="B10" s="19"/>
      <c r="C10" s="15"/>
      <c r="D10" s="20"/>
    </row>
    <row r="11" spans="2:4" ht="26.25" customHeight="1">
      <c r="B11" s="6">
        <v>1</v>
      </c>
      <c r="C11" s="10" t="s">
        <v>8</v>
      </c>
      <c r="D11" s="4">
        <f>253465+3560.24+11697</f>
        <v>268722.24</v>
      </c>
    </row>
    <row r="12" spans="2:4" ht="26.25" customHeight="1">
      <c r="B12" s="6">
        <f>B11+1</f>
        <v>2</v>
      </c>
      <c r="C12" s="10" t="s">
        <v>9</v>
      </c>
      <c r="D12" s="9">
        <f>230338+3218.76+1399.97+11697</f>
        <v>246653.73</v>
      </c>
    </row>
    <row r="13" spans="2:4" ht="26.25" customHeight="1">
      <c r="B13" s="6">
        <f t="shared" ref="B13:B62" si="0">B12+1</f>
        <v>3</v>
      </c>
      <c r="C13" s="10" t="s">
        <v>10</v>
      </c>
      <c r="D13" s="9">
        <f>230385+3219.67+1399.97+11697</f>
        <v>246701.64</v>
      </c>
    </row>
    <row r="14" spans="2:4" ht="26.25" customHeight="1">
      <c r="B14" s="6">
        <f t="shared" si="0"/>
        <v>4</v>
      </c>
      <c r="C14" s="10" t="s">
        <v>11</v>
      </c>
      <c r="D14" s="9">
        <f>231154+3228.88+1399.97+11697</f>
        <v>247479.85</v>
      </c>
    </row>
    <row r="15" spans="2:4" ht="26.25" customHeight="1">
      <c r="B15" s="6">
        <f t="shared" si="0"/>
        <v>5</v>
      </c>
      <c r="C15" s="10" t="s">
        <v>12</v>
      </c>
      <c r="D15" s="9">
        <f>230264+3227.98+11697</f>
        <v>245188.98</v>
      </c>
    </row>
    <row r="16" spans="2:4" ht="26.25" customHeight="1">
      <c r="B16" s="6">
        <f t="shared" si="0"/>
        <v>6</v>
      </c>
      <c r="C16" s="10" t="s">
        <v>13</v>
      </c>
      <c r="D16" s="9">
        <f>229347+3168.72+11697</f>
        <v>244212.72</v>
      </c>
    </row>
    <row r="17" spans="2:4" ht="26.25" customHeight="1">
      <c r="B17" s="6">
        <f t="shared" si="0"/>
        <v>7</v>
      </c>
      <c r="C17" s="10" t="s">
        <v>14</v>
      </c>
      <c r="D17" s="9">
        <f>235318+2895.22+11697</f>
        <v>249910.22</v>
      </c>
    </row>
    <row r="18" spans="2:4" ht="26.25" customHeight="1">
      <c r="B18" s="6">
        <f t="shared" si="0"/>
        <v>8</v>
      </c>
      <c r="C18" s="10" t="s">
        <v>15</v>
      </c>
      <c r="D18" s="9">
        <f>226292+2772.63+11697</f>
        <v>240761.63</v>
      </c>
    </row>
    <row r="19" spans="2:4" ht="26.25" customHeight="1">
      <c r="B19" s="6">
        <f t="shared" si="0"/>
        <v>9</v>
      </c>
      <c r="C19" s="10" t="s">
        <v>16</v>
      </c>
      <c r="D19" s="9">
        <f>226202+3156.09+1399.97+11697</f>
        <v>242455.06</v>
      </c>
    </row>
    <row r="20" spans="2:4" ht="26.25" customHeight="1">
      <c r="B20" s="6">
        <f t="shared" si="0"/>
        <v>10</v>
      </c>
      <c r="C20" s="10" t="s">
        <v>17</v>
      </c>
      <c r="D20" s="9">
        <f>225603+3148.24+11697</f>
        <v>240448.24</v>
      </c>
    </row>
    <row r="21" spans="2:4" ht="26.25" customHeight="1">
      <c r="B21" s="6">
        <f t="shared" si="0"/>
        <v>11</v>
      </c>
      <c r="C21" s="10" t="s">
        <v>18</v>
      </c>
      <c r="D21" s="9">
        <f>226341+3157.9+1399.97+11697</f>
        <v>242595.87</v>
      </c>
    </row>
    <row r="22" spans="2:4" ht="26.25" customHeight="1">
      <c r="B22" s="6">
        <f t="shared" si="0"/>
        <v>12</v>
      </c>
      <c r="C22" s="10" t="s">
        <v>19</v>
      </c>
      <c r="D22" s="9">
        <f>225898+3153.03+11697</f>
        <v>240748.03</v>
      </c>
    </row>
    <row r="23" spans="2:4" ht="26.25" customHeight="1">
      <c r="B23" s="6">
        <f t="shared" si="0"/>
        <v>13</v>
      </c>
      <c r="C23" s="10" t="s">
        <v>20</v>
      </c>
      <c r="D23" s="9">
        <f>220571+3091.96+11697</f>
        <v>235359.96</v>
      </c>
    </row>
    <row r="24" spans="2:4" ht="26.25" customHeight="1">
      <c r="B24" s="6">
        <f t="shared" si="0"/>
        <v>14</v>
      </c>
      <c r="C24" s="10" t="s">
        <v>21</v>
      </c>
      <c r="D24" s="9">
        <f>252771+3562.75+1399.97+11697</f>
        <v>269430.71999999997</v>
      </c>
    </row>
    <row r="25" spans="2:4" ht="26.25" customHeight="1">
      <c r="B25" s="6">
        <f t="shared" si="0"/>
        <v>15</v>
      </c>
      <c r="C25" s="10" t="s">
        <v>22</v>
      </c>
      <c r="D25" s="9">
        <f>229057+3208.05+11697</f>
        <v>243962.05</v>
      </c>
    </row>
    <row r="26" spans="2:4" ht="26.25" customHeight="1">
      <c r="B26" s="6">
        <f t="shared" si="0"/>
        <v>16</v>
      </c>
      <c r="C26" s="10" t="s">
        <v>23</v>
      </c>
      <c r="D26" s="9">
        <f>229057+3208.05+11697</f>
        <v>243962.05</v>
      </c>
    </row>
    <row r="27" spans="2:4" ht="26.25" customHeight="1">
      <c r="B27" s="6">
        <f t="shared" si="0"/>
        <v>17</v>
      </c>
      <c r="C27" s="10" t="s">
        <v>24</v>
      </c>
      <c r="D27" s="9">
        <f>229779+3207.72+11697</f>
        <v>244683.72</v>
      </c>
    </row>
    <row r="28" spans="2:4" ht="26.25" customHeight="1">
      <c r="B28" s="6">
        <f t="shared" si="0"/>
        <v>18</v>
      </c>
      <c r="C28" s="10" t="s">
        <v>25</v>
      </c>
      <c r="D28" s="9">
        <f>230955+3224.16+11697</f>
        <v>245876.16</v>
      </c>
    </row>
    <row r="29" spans="2:4" ht="26.25" customHeight="1">
      <c r="B29" s="6">
        <f t="shared" si="0"/>
        <v>19</v>
      </c>
      <c r="C29" s="10" t="s">
        <v>26</v>
      </c>
      <c r="D29" s="9">
        <f>227420+3209.63+11697</f>
        <v>242326.63</v>
      </c>
    </row>
    <row r="30" spans="2:4" ht="26.25" customHeight="1">
      <c r="B30" s="6">
        <f t="shared" si="0"/>
        <v>20</v>
      </c>
      <c r="C30" s="10" t="s">
        <v>27</v>
      </c>
      <c r="D30" s="9">
        <f>229918+3219.91+11697</f>
        <v>244834.91</v>
      </c>
    </row>
    <row r="31" spans="2:4" ht="26.25" customHeight="1">
      <c r="B31" s="6">
        <f t="shared" si="0"/>
        <v>21</v>
      </c>
      <c r="C31" s="10" t="s">
        <v>28</v>
      </c>
      <c r="D31" s="9">
        <f>230648+3228.28+11697</f>
        <v>245573.28</v>
      </c>
    </row>
    <row r="32" spans="2:4" ht="26.25" customHeight="1">
      <c r="B32" s="6">
        <f t="shared" si="0"/>
        <v>22</v>
      </c>
      <c r="C32" s="10" t="s">
        <v>29</v>
      </c>
      <c r="D32" s="9">
        <f>227420+3210.99+11697</f>
        <v>242327.99</v>
      </c>
    </row>
    <row r="33" spans="2:4" ht="26.25" customHeight="1">
      <c r="B33" s="6">
        <f t="shared" si="0"/>
        <v>23</v>
      </c>
      <c r="C33" s="10" t="s">
        <v>30</v>
      </c>
      <c r="D33" s="9">
        <v>260816.12</v>
      </c>
    </row>
    <row r="34" spans="2:4" ht="26.25" customHeight="1">
      <c r="B34" s="6">
        <f t="shared" si="0"/>
        <v>24</v>
      </c>
      <c r="C34" s="10" t="s">
        <v>31</v>
      </c>
      <c r="D34" s="9">
        <v>270911.92</v>
      </c>
    </row>
    <row r="35" spans="2:4" ht="26.25" customHeight="1">
      <c r="B35" s="6">
        <f t="shared" si="0"/>
        <v>25</v>
      </c>
      <c r="C35" s="10" t="s">
        <v>32</v>
      </c>
      <c r="D35" s="9">
        <f>226519+3196.95+11697</f>
        <v>241412.95</v>
      </c>
    </row>
    <row r="36" spans="2:4" ht="26.25" customHeight="1">
      <c r="B36" s="6">
        <f t="shared" si="0"/>
        <v>26</v>
      </c>
      <c r="C36" s="10" t="s">
        <v>33</v>
      </c>
      <c r="D36" s="9">
        <v>254239.96</v>
      </c>
    </row>
    <row r="37" spans="2:4" ht="26.25" customHeight="1">
      <c r="B37" s="6">
        <f t="shared" si="0"/>
        <v>27</v>
      </c>
      <c r="C37" s="10" t="s">
        <v>34</v>
      </c>
      <c r="D37" s="9">
        <f>236790+3357.96+11697</f>
        <v>251844.96</v>
      </c>
    </row>
    <row r="38" spans="2:4" ht="26.25" customHeight="1">
      <c r="B38" s="6">
        <f t="shared" si="0"/>
        <v>28</v>
      </c>
      <c r="C38" s="10" t="s">
        <v>35</v>
      </c>
      <c r="D38" s="9">
        <f>251843+3552.12+11697</f>
        <v>267092.12</v>
      </c>
    </row>
    <row r="39" spans="2:4" ht="26.25" customHeight="1">
      <c r="B39" s="6">
        <f t="shared" si="0"/>
        <v>29</v>
      </c>
      <c r="C39" s="10" t="s">
        <v>36</v>
      </c>
      <c r="D39" s="9">
        <f>236931+3348.95+11697</f>
        <v>251976.95</v>
      </c>
    </row>
    <row r="40" spans="2:4" ht="26.25" customHeight="1">
      <c r="B40" s="6">
        <f t="shared" si="0"/>
        <v>30</v>
      </c>
      <c r="C40" s="10" t="s">
        <v>37</v>
      </c>
      <c r="D40" s="9">
        <f>252905+3565.57+11697</f>
        <v>268167.57</v>
      </c>
    </row>
    <row r="41" spans="2:4" ht="26.25" customHeight="1">
      <c r="B41" s="6">
        <f t="shared" si="0"/>
        <v>31</v>
      </c>
      <c r="C41" s="10" t="s">
        <v>38</v>
      </c>
      <c r="D41" s="9">
        <f>236976+3349.44+11697</f>
        <v>252022.44</v>
      </c>
    </row>
    <row r="42" spans="2:4" ht="26.25" customHeight="1">
      <c r="B42" s="6">
        <f t="shared" si="0"/>
        <v>32</v>
      </c>
      <c r="C42" s="10" t="s">
        <v>39</v>
      </c>
      <c r="D42" s="9">
        <f>256977+3620.89+11697</f>
        <v>272294.89</v>
      </c>
    </row>
    <row r="43" spans="2:4" ht="26.25" customHeight="1">
      <c r="B43" s="6">
        <f t="shared" si="0"/>
        <v>33</v>
      </c>
      <c r="C43" s="10" t="s">
        <v>40</v>
      </c>
      <c r="D43" s="9">
        <f>248980+3509.2+11697</f>
        <v>264186.2</v>
      </c>
    </row>
    <row r="44" spans="2:4" ht="26.25" customHeight="1">
      <c r="B44" s="6">
        <f t="shared" si="0"/>
        <v>34</v>
      </c>
      <c r="C44" s="10" t="s">
        <v>41</v>
      </c>
      <c r="D44" s="9">
        <f>208371.6+2588.1+11697</f>
        <v>222656.7</v>
      </c>
    </row>
    <row r="45" spans="2:4" ht="26.25" customHeight="1">
      <c r="B45" s="6">
        <f t="shared" si="0"/>
        <v>35</v>
      </c>
      <c r="C45" s="10" t="s">
        <v>42</v>
      </c>
      <c r="D45" s="9">
        <f>234139+3305.05+11697</f>
        <v>249141.05</v>
      </c>
    </row>
    <row r="46" spans="2:4" ht="26.25" customHeight="1">
      <c r="B46" s="6">
        <f t="shared" si="0"/>
        <v>36</v>
      </c>
      <c r="C46" s="10" t="s">
        <v>43</v>
      </c>
      <c r="D46" s="9">
        <f>218698.02+2716.7+11697</f>
        <v>233111.72</v>
      </c>
    </row>
    <row r="47" spans="2:4" ht="26.25" customHeight="1">
      <c r="B47" s="6">
        <f t="shared" si="0"/>
        <v>37</v>
      </c>
      <c r="C47" s="10" t="s">
        <v>44</v>
      </c>
      <c r="D47" s="9">
        <f>251928+3551.5+11697</f>
        <v>267176.5</v>
      </c>
    </row>
    <row r="48" spans="2:4" ht="26.25" customHeight="1">
      <c r="B48" s="6">
        <f t="shared" si="0"/>
        <v>38</v>
      </c>
      <c r="C48" s="10" t="s">
        <v>45</v>
      </c>
      <c r="D48" s="9">
        <f>234988+3319.89+11697</f>
        <v>250004.89</v>
      </c>
    </row>
    <row r="49" spans="2:7" ht="26.25" customHeight="1">
      <c r="B49" s="6">
        <f t="shared" si="0"/>
        <v>39</v>
      </c>
      <c r="C49" s="10" t="s">
        <v>46</v>
      </c>
      <c r="D49" s="9">
        <f>236906+3336.61+11697</f>
        <v>251939.61</v>
      </c>
    </row>
    <row r="50" spans="2:7" ht="26.25" customHeight="1">
      <c r="B50" s="6">
        <f t="shared" si="0"/>
        <v>40</v>
      </c>
      <c r="C50" s="10" t="s">
        <v>47</v>
      </c>
      <c r="D50" s="9">
        <v>254315.13</v>
      </c>
    </row>
    <row r="51" spans="2:7" ht="26.25" customHeight="1">
      <c r="B51" s="6">
        <f t="shared" si="0"/>
        <v>41</v>
      </c>
      <c r="C51" s="10" t="s">
        <v>48</v>
      </c>
      <c r="D51" s="9">
        <v>237293.48</v>
      </c>
    </row>
    <row r="52" spans="2:7" ht="26.25" customHeight="1">
      <c r="B52" s="6">
        <f t="shared" si="0"/>
        <v>42</v>
      </c>
      <c r="C52" s="10" t="s">
        <v>49</v>
      </c>
      <c r="D52" s="9">
        <v>266070.33</v>
      </c>
    </row>
    <row r="53" spans="2:7" ht="26.25" customHeight="1">
      <c r="B53" s="6">
        <f t="shared" si="0"/>
        <v>43</v>
      </c>
      <c r="C53" s="10" t="s">
        <v>50</v>
      </c>
      <c r="D53" s="9">
        <v>272143.03999999998</v>
      </c>
    </row>
    <row r="54" spans="2:7" ht="26.25" customHeight="1">
      <c r="B54" s="6">
        <f t="shared" si="0"/>
        <v>44</v>
      </c>
      <c r="C54" s="10" t="s">
        <v>53</v>
      </c>
      <c r="D54" s="9">
        <f>11697+266373+3287.14</f>
        <v>281357.14</v>
      </c>
    </row>
    <row r="55" spans="2:7" ht="26.25" customHeight="1">
      <c r="B55" s="6">
        <f t="shared" si="0"/>
        <v>45</v>
      </c>
      <c r="C55" s="10" t="s">
        <v>54</v>
      </c>
      <c r="D55" s="9">
        <f>11697+277275.6+3420.12</f>
        <v>292392.71999999997</v>
      </c>
    </row>
    <row r="56" spans="2:7" ht="26.25" customHeight="1">
      <c r="B56" s="6">
        <f t="shared" si="0"/>
        <v>46</v>
      </c>
      <c r="C56" s="10" t="s">
        <v>55</v>
      </c>
      <c r="D56" s="9">
        <f>11697+272872.2+3366.95</f>
        <v>287936.15000000002</v>
      </c>
    </row>
    <row r="57" spans="2:7" ht="26.25" customHeight="1">
      <c r="B57" s="6">
        <f t="shared" si="0"/>
        <v>47</v>
      </c>
      <c r="C57" s="10" t="s">
        <v>56</v>
      </c>
      <c r="D57" s="9">
        <f>11697+266268+3271.2</f>
        <v>281236.2</v>
      </c>
    </row>
    <row r="58" spans="2:7" ht="26.25" customHeight="1">
      <c r="B58" s="6">
        <f t="shared" si="0"/>
        <v>48</v>
      </c>
      <c r="C58" s="10" t="s">
        <v>57</v>
      </c>
      <c r="D58" s="9">
        <f>11697+265186.8+3270.75</f>
        <v>280154.55</v>
      </c>
    </row>
    <row r="59" spans="2:7" ht="26.25" customHeight="1">
      <c r="B59" s="6">
        <f t="shared" si="0"/>
        <v>49</v>
      </c>
      <c r="C59" s="10" t="s">
        <v>58</v>
      </c>
      <c r="D59" s="9">
        <f>11697+268884+3318.3</f>
        <v>283899.3</v>
      </c>
    </row>
    <row r="60" spans="2:7" ht="26.25" customHeight="1">
      <c r="B60" s="6">
        <f t="shared" si="0"/>
        <v>50</v>
      </c>
      <c r="C60" s="10" t="s">
        <v>59</v>
      </c>
      <c r="D60" s="9">
        <v>254161.22</v>
      </c>
    </row>
    <row r="61" spans="2:7" ht="26.25" customHeight="1">
      <c r="B61" s="6">
        <f t="shared" si="0"/>
        <v>51</v>
      </c>
      <c r="C61" s="10" t="s">
        <v>60</v>
      </c>
      <c r="D61" s="9">
        <f>275474.4+3370.93+11697</f>
        <v>290542.33</v>
      </c>
    </row>
    <row r="62" spans="2:7" ht="26.25" customHeight="1">
      <c r="B62" s="6">
        <f t="shared" si="0"/>
        <v>52</v>
      </c>
      <c r="C62" s="10" t="s">
        <v>61</v>
      </c>
      <c r="D62" s="9">
        <f>267513.27+3745.07+11697</f>
        <v>282955.34000000003</v>
      </c>
    </row>
    <row r="63" spans="2:7" ht="24.75" customHeight="1">
      <c r="B63" s="16" t="s">
        <v>4</v>
      </c>
      <c r="C63" s="16"/>
      <c r="D63" s="5">
        <f>SUM(D11:D62)</f>
        <v>13307669.160000006</v>
      </c>
      <c r="G63" s="1"/>
    </row>
    <row r="64" spans="2:7" ht="18.75">
      <c r="B64" s="2"/>
      <c r="C64" s="2"/>
      <c r="D64" s="2"/>
    </row>
    <row r="65" spans="2:4" ht="18.75">
      <c r="B65" s="2"/>
      <c r="C65" s="2"/>
      <c r="D65" s="2"/>
    </row>
    <row r="66" spans="2:4" ht="18.75">
      <c r="B66" s="2"/>
      <c r="C66" s="2"/>
      <c r="D66" s="2"/>
    </row>
    <row r="67" spans="2:4" ht="18.75">
      <c r="B67" s="17" t="s">
        <v>7</v>
      </c>
      <c r="C67" s="17"/>
      <c r="D67" s="17"/>
    </row>
    <row r="68" spans="2:4" ht="18.75">
      <c r="B68" s="2"/>
      <c r="C68" s="2"/>
      <c r="D68" s="2"/>
    </row>
    <row r="69" spans="2:4" ht="18.75">
      <c r="B69" s="2"/>
      <c r="C69" s="2"/>
      <c r="D69" s="2"/>
    </row>
    <row r="70" spans="2:4" ht="18.75">
      <c r="B70" s="2"/>
      <c r="C70" s="2"/>
      <c r="D70" s="2"/>
    </row>
    <row r="71" spans="2:4" ht="18.75">
      <c r="B71" s="2"/>
      <c r="C71" s="2"/>
      <c r="D71" s="2"/>
    </row>
    <row r="72" spans="2:4" ht="18.75">
      <c r="B72" s="2"/>
      <c r="C72" s="2"/>
      <c r="D72" s="2"/>
    </row>
    <row r="73" spans="2:4" ht="18.75">
      <c r="B73" s="2"/>
      <c r="C73" s="2"/>
      <c r="D73" s="2"/>
    </row>
    <row r="74" spans="2:4" ht="18.75">
      <c r="B74" s="2"/>
      <c r="C74" s="2"/>
      <c r="D74" s="2"/>
    </row>
  </sheetData>
  <mergeCells count="9">
    <mergeCell ref="B67:D67"/>
    <mergeCell ref="B9:B10"/>
    <mergeCell ref="D9:D10"/>
    <mergeCell ref="B7:D7"/>
    <mergeCell ref="C2:D2"/>
    <mergeCell ref="C3:D3"/>
    <mergeCell ref="C4:D4"/>
    <mergeCell ref="C9:C10"/>
    <mergeCell ref="B63:C63"/>
  </mergeCells>
  <pageMargins left="0.51181102362204722" right="0.31496062992125984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SheetLayoutView="100" workbookViewId="0">
      <selection activeCell="H6" sqref="H6"/>
    </sheetView>
  </sheetViews>
  <sheetFormatPr defaultRowHeight="15"/>
  <cols>
    <col min="1" max="1" width="3.85546875" customWidth="1"/>
    <col min="2" max="2" width="6.85546875" customWidth="1"/>
    <col min="3" max="3" width="42.5703125" customWidth="1"/>
    <col min="4" max="4" width="27.5703125" customWidth="1"/>
    <col min="5" max="5" width="16.28515625" customWidth="1"/>
    <col min="8" max="8" width="14.140625" bestFit="1" customWidth="1"/>
    <col min="11" max="11" width="11.42578125" bestFit="1" customWidth="1"/>
  </cols>
  <sheetData>
    <row r="1" spans="2:5" ht="21.75" customHeight="1">
      <c r="B1" s="2"/>
      <c r="C1" s="13" t="s">
        <v>81</v>
      </c>
      <c r="D1" s="13"/>
      <c r="E1" s="13"/>
    </row>
    <row r="2" spans="2:5" ht="21.75" customHeight="1">
      <c r="B2" s="2"/>
      <c r="C2" s="13" t="s">
        <v>2</v>
      </c>
      <c r="D2" s="13"/>
      <c r="E2" s="13"/>
    </row>
    <row r="3" spans="2:5" ht="21.75" customHeight="1">
      <c r="B3" s="2"/>
      <c r="C3" s="13" t="s">
        <v>101</v>
      </c>
      <c r="D3" s="13"/>
      <c r="E3" s="13"/>
    </row>
    <row r="4" spans="2:5" ht="18.75">
      <c r="B4" s="2"/>
      <c r="C4" s="2"/>
      <c r="D4" s="2"/>
      <c r="E4" s="8"/>
    </row>
    <row r="5" spans="2:5" ht="18.75">
      <c r="B5" s="2"/>
      <c r="C5" s="2"/>
      <c r="D5" s="2"/>
      <c r="E5" s="8"/>
    </row>
    <row r="6" spans="2:5" ht="73.5" customHeight="1">
      <c r="B6" s="21" t="s">
        <v>5</v>
      </c>
      <c r="C6" s="21"/>
      <c r="D6" s="21"/>
      <c r="E6" s="21"/>
    </row>
    <row r="7" spans="2:5" ht="22.5" customHeight="1">
      <c r="B7" s="3"/>
      <c r="C7" s="3"/>
      <c r="D7" s="3"/>
      <c r="E7" s="3"/>
    </row>
    <row r="8" spans="2:5" ht="42" customHeight="1">
      <c r="B8" s="18" t="s">
        <v>0</v>
      </c>
      <c r="C8" s="14" t="s">
        <v>1</v>
      </c>
      <c r="D8" s="14" t="s">
        <v>82</v>
      </c>
      <c r="E8" s="20" t="s">
        <v>3</v>
      </c>
    </row>
    <row r="9" spans="2:5" ht="50.25" customHeight="1">
      <c r="B9" s="19"/>
      <c r="C9" s="15"/>
      <c r="D9" s="15"/>
      <c r="E9" s="20"/>
    </row>
    <row r="10" spans="2:5" ht="37.5" customHeight="1">
      <c r="B10" s="11">
        <v>1</v>
      </c>
      <c r="C10" s="10" t="s">
        <v>51</v>
      </c>
      <c r="D10" s="10" t="s">
        <v>83</v>
      </c>
      <c r="E10" s="9">
        <f>268998+3320.58+1399.97+11697</f>
        <v>285415.55</v>
      </c>
    </row>
    <row r="11" spans="2:5" ht="37.5" customHeight="1">
      <c r="B11" s="11">
        <f>B10+1</f>
        <v>2</v>
      </c>
      <c r="C11" s="10" t="s">
        <v>52</v>
      </c>
      <c r="D11" s="10" t="s">
        <v>83</v>
      </c>
      <c r="E11" s="9">
        <f>267991+3306.92+1399.97+11697</f>
        <v>284394.88999999996</v>
      </c>
    </row>
    <row r="12" spans="2:5" ht="37.5" customHeight="1">
      <c r="B12" s="11">
        <f t="shared" ref="B12:B30" si="0">B11+1</f>
        <v>3</v>
      </c>
      <c r="C12" s="10" t="s">
        <v>62</v>
      </c>
      <c r="D12" s="10" t="s">
        <v>84</v>
      </c>
      <c r="E12" s="9">
        <f>11697+273759.2+3377.59</f>
        <v>288833.79000000004</v>
      </c>
    </row>
    <row r="13" spans="2:5" ht="37.5" customHeight="1">
      <c r="B13" s="11">
        <f t="shared" si="0"/>
        <v>4</v>
      </c>
      <c r="C13" s="10" t="s">
        <v>63</v>
      </c>
      <c r="D13" s="10" t="s">
        <v>85</v>
      </c>
      <c r="E13" s="9">
        <f>276176+3408.95</f>
        <v>279584.95</v>
      </c>
    </row>
    <row r="14" spans="2:5" ht="37.5" customHeight="1">
      <c r="B14" s="11">
        <f t="shared" si="0"/>
        <v>5</v>
      </c>
      <c r="C14" s="10" t="s">
        <v>64</v>
      </c>
      <c r="D14" s="10" t="s">
        <v>86</v>
      </c>
      <c r="E14" s="9">
        <f>11697+265165.2+3271.04</f>
        <v>280133.24</v>
      </c>
    </row>
    <row r="15" spans="2:5" ht="37.5" customHeight="1">
      <c r="B15" s="11">
        <f t="shared" si="0"/>
        <v>6</v>
      </c>
      <c r="C15" s="10" t="s">
        <v>65</v>
      </c>
      <c r="D15" s="10" t="s">
        <v>87</v>
      </c>
      <c r="E15" s="9">
        <f>11697+276000+3406.54</f>
        <v>291103.53999999998</v>
      </c>
    </row>
    <row r="16" spans="2:5" ht="37.5" customHeight="1">
      <c r="B16" s="11">
        <f t="shared" si="0"/>
        <v>7</v>
      </c>
      <c r="C16" s="10" t="s">
        <v>66</v>
      </c>
      <c r="D16" s="10" t="s">
        <v>88</v>
      </c>
      <c r="E16" s="9">
        <f>11697+267165.6+3296.85</f>
        <v>282159.44999999995</v>
      </c>
    </row>
    <row r="17" spans="2:8" ht="37.5" customHeight="1">
      <c r="B17" s="11">
        <f t="shared" si="0"/>
        <v>8</v>
      </c>
      <c r="C17" s="10" t="s">
        <v>67</v>
      </c>
      <c r="D17" s="10" t="s">
        <v>89</v>
      </c>
      <c r="E17" s="9">
        <f>276989+3419.28+1399.97+11697</f>
        <v>293505.25</v>
      </c>
    </row>
    <row r="18" spans="2:8" ht="37.5" customHeight="1">
      <c r="B18" s="11">
        <f t="shared" si="0"/>
        <v>9</v>
      </c>
      <c r="C18" s="10" t="s">
        <v>68</v>
      </c>
      <c r="D18" s="10" t="s">
        <v>90</v>
      </c>
      <c r="E18" s="9">
        <f>267000+3296.31+11697</f>
        <v>281993.31</v>
      </c>
    </row>
    <row r="19" spans="2:8" ht="37.5" customHeight="1">
      <c r="B19" s="11">
        <f t="shared" si="0"/>
        <v>10</v>
      </c>
      <c r="C19" s="10" t="s">
        <v>69</v>
      </c>
      <c r="D19" s="10" t="s">
        <v>91</v>
      </c>
      <c r="E19" s="9">
        <f>11697+275096.4+3392.38</f>
        <v>290185.78000000003</v>
      </c>
    </row>
    <row r="20" spans="2:8" ht="37.5" customHeight="1">
      <c r="B20" s="11">
        <f t="shared" si="0"/>
        <v>11</v>
      </c>
      <c r="C20" s="10" t="s">
        <v>70</v>
      </c>
      <c r="D20" s="10" t="s">
        <v>92</v>
      </c>
      <c r="E20" s="9">
        <f>275000+3395.65+11697</f>
        <v>290092.65000000002</v>
      </c>
    </row>
    <row r="21" spans="2:8" ht="37.5" customHeight="1">
      <c r="B21" s="11">
        <f t="shared" si="0"/>
        <v>12</v>
      </c>
      <c r="C21" s="10" t="s">
        <v>71</v>
      </c>
      <c r="D21" s="10" t="s">
        <v>92</v>
      </c>
      <c r="E21" s="9">
        <f>276000+3407.07+11697</f>
        <v>291104.07</v>
      </c>
    </row>
    <row r="22" spans="2:8" ht="37.5" customHeight="1">
      <c r="B22" s="12">
        <f t="shared" si="0"/>
        <v>13</v>
      </c>
      <c r="C22" s="10" t="s">
        <v>72</v>
      </c>
      <c r="D22" s="10" t="s">
        <v>93</v>
      </c>
      <c r="E22" s="9">
        <f>11697+268130.4+3308.4</f>
        <v>283135.80000000005</v>
      </c>
    </row>
    <row r="23" spans="2:8" ht="37.5" customHeight="1">
      <c r="B23" s="12">
        <f t="shared" si="0"/>
        <v>14</v>
      </c>
      <c r="C23" s="10" t="s">
        <v>73</v>
      </c>
      <c r="D23" s="10" t="s">
        <v>100</v>
      </c>
      <c r="E23" s="9">
        <f>276000+3391.41+11697</f>
        <v>291088.40999999997</v>
      </c>
    </row>
    <row r="24" spans="2:8" ht="37.5" customHeight="1">
      <c r="B24" s="12">
        <f t="shared" si="0"/>
        <v>15</v>
      </c>
      <c r="C24" s="10" t="s">
        <v>74</v>
      </c>
      <c r="D24" s="10" t="s">
        <v>99</v>
      </c>
      <c r="E24" s="9">
        <f>265000+3265.81+11697</f>
        <v>279962.81</v>
      </c>
    </row>
    <row r="25" spans="2:8" ht="37.5" customHeight="1">
      <c r="B25" s="12">
        <f t="shared" si="0"/>
        <v>16</v>
      </c>
      <c r="C25" s="10" t="s">
        <v>75</v>
      </c>
      <c r="D25" s="10" t="s">
        <v>94</v>
      </c>
      <c r="E25" s="9">
        <f>257117+3171.48+1399.97+11697</f>
        <v>273385.45</v>
      </c>
    </row>
    <row r="26" spans="2:8" ht="37.5" customHeight="1">
      <c r="B26" s="12">
        <f t="shared" si="0"/>
        <v>17</v>
      </c>
      <c r="C26" s="10" t="s">
        <v>76</v>
      </c>
      <c r="D26" s="10" t="s">
        <v>95</v>
      </c>
      <c r="E26" s="9">
        <f>277711.13+3882.02+11697</f>
        <v>293290.15000000002</v>
      </c>
    </row>
    <row r="27" spans="2:8" ht="37.5" customHeight="1">
      <c r="B27" s="12">
        <f t="shared" si="0"/>
        <v>18</v>
      </c>
      <c r="C27" s="10" t="s">
        <v>77</v>
      </c>
      <c r="D27" s="10" t="s">
        <v>96</v>
      </c>
      <c r="E27" s="9">
        <f>275474+3853+11697</f>
        <v>291024</v>
      </c>
    </row>
    <row r="28" spans="2:8" ht="37.5" customHeight="1">
      <c r="B28" s="12">
        <f t="shared" si="0"/>
        <v>19</v>
      </c>
      <c r="C28" s="10" t="s">
        <v>78</v>
      </c>
      <c r="D28" s="10" t="s">
        <v>97</v>
      </c>
      <c r="E28" s="9">
        <f>11697+272617+3365.09</f>
        <v>287679.09000000003</v>
      </c>
    </row>
    <row r="29" spans="2:8" ht="37.5" customHeight="1">
      <c r="B29" s="12">
        <f t="shared" si="0"/>
        <v>20</v>
      </c>
      <c r="C29" s="10" t="s">
        <v>79</v>
      </c>
      <c r="D29" s="10" t="s">
        <v>98</v>
      </c>
      <c r="E29" s="9">
        <f>11697+260011+3642.27</f>
        <v>275350.27</v>
      </c>
    </row>
    <row r="30" spans="2:8" ht="37.5" customHeight="1">
      <c r="B30" s="12">
        <f t="shared" si="0"/>
        <v>21</v>
      </c>
      <c r="C30" s="10" t="s">
        <v>80</v>
      </c>
      <c r="D30" s="10" t="s">
        <v>98</v>
      </c>
      <c r="E30" s="9">
        <f>11697+279779+3912.6</f>
        <v>295388.59999999998</v>
      </c>
    </row>
    <row r="31" spans="2:8" ht="24.75" customHeight="1">
      <c r="B31" s="22" t="s">
        <v>4</v>
      </c>
      <c r="C31" s="23"/>
      <c r="D31" s="24"/>
      <c r="E31" s="5">
        <f>SUM(E10:E30)</f>
        <v>6008811.0499999989</v>
      </c>
      <c r="H31" s="1"/>
    </row>
    <row r="32" spans="2:8" ht="18.75">
      <c r="B32" s="2"/>
      <c r="C32" s="2"/>
      <c r="D32" s="2"/>
      <c r="E32" s="2"/>
    </row>
    <row r="33" spans="2:5" ht="18.75">
      <c r="B33" s="2"/>
      <c r="C33" s="2"/>
      <c r="D33" s="2"/>
      <c r="E33" s="2"/>
    </row>
    <row r="34" spans="2:5" ht="18.75">
      <c r="B34" s="2"/>
      <c r="C34" s="2"/>
      <c r="D34" s="2"/>
      <c r="E34" s="2"/>
    </row>
    <row r="35" spans="2:5" ht="18.75">
      <c r="B35" s="17" t="s">
        <v>7</v>
      </c>
      <c r="C35" s="17"/>
      <c r="D35" s="17"/>
      <c r="E35" s="17"/>
    </row>
    <row r="36" spans="2:5" ht="18.75">
      <c r="B36" s="2"/>
      <c r="C36" s="2"/>
      <c r="D36" s="2"/>
      <c r="E36" s="2"/>
    </row>
    <row r="37" spans="2:5" ht="18.75">
      <c r="B37" s="2"/>
      <c r="C37" s="2"/>
      <c r="D37" s="2"/>
      <c r="E37" s="2"/>
    </row>
    <row r="38" spans="2:5" ht="18.75">
      <c r="B38" s="2"/>
      <c r="C38" s="2"/>
      <c r="D38" s="2"/>
      <c r="E38" s="2"/>
    </row>
    <row r="39" spans="2:5" ht="18.75">
      <c r="B39" s="2"/>
      <c r="C39" s="2"/>
      <c r="D39" s="2"/>
      <c r="E39" s="2"/>
    </row>
    <row r="40" spans="2:5" ht="18.75">
      <c r="B40" s="2"/>
      <c r="C40" s="2"/>
      <c r="D40" s="2"/>
      <c r="E40" s="2"/>
    </row>
    <row r="41" spans="2:5" ht="18.75">
      <c r="B41" s="2"/>
      <c r="C41" s="2"/>
      <c r="D41" s="2"/>
      <c r="E41" s="2"/>
    </row>
    <row r="42" spans="2:5" ht="18.75">
      <c r="B42" s="2"/>
      <c r="C42" s="2"/>
      <c r="D42" s="2"/>
      <c r="E42" s="2"/>
    </row>
  </sheetData>
  <mergeCells count="10">
    <mergeCell ref="B35:E35"/>
    <mergeCell ref="D8:D9"/>
    <mergeCell ref="B31:D31"/>
    <mergeCell ref="C1:E1"/>
    <mergeCell ref="C2:E2"/>
    <mergeCell ref="C3:E3"/>
    <mergeCell ref="B6:E6"/>
    <mergeCell ref="B8:B9"/>
    <mergeCell ref="C8:C9"/>
    <mergeCell ref="E8:E9"/>
  </mergeCells>
  <pageMargins left="0.51181102362204722" right="0.31496062992125984" top="0.74803149606299213" bottom="0.74803149606299213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1</vt:lpstr>
      <vt:lpstr>Додаток 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Userr</cp:lastModifiedBy>
  <cp:lastPrinted>2020-10-05T12:42:35Z</cp:lastPrinted>
  <dcterms:created xsi:type="dcterms:W3CDTF">2020-03-10T09:26:44Z</dcterms:created>
  <dcterms:modified xsi:type="dcterms:W3CDTF">2020-10-05T13:45:22Z</dcterms:modified>
</cp:coreProperties>
</file>